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15" windowWidth="13920" windowHeight="10470"/>
  </bookViews>
  <sheets>
    <sheet name="Information" sheetId="2" r:id="rId1"/>
    <sheet name="Electro-calc Single anode" sheetId="1" r:id="rId2"/>
    <sheet name="Electro-calc Twin anode" sheetId="6" r:id="rId3"/>
    <sheet name="Duty Cycle" sheetId="3" r:id="rId4"/>
    <sheet name="References" sheetId="4" r:id="rId5"/>
  </sheets>
  <externalReferences>
    <externalReference r:id="rId6"/>
  </externalReferences>
  <definedNames>
    <definedName name="_xlnm.Print_Area" localSheetId="3">'Duty Cycle'!$A$1:$V$24</definedName>
    <definedName name="_xlnm.Print_Area" localSheetId="1">'Electro-calc Single anode'!$A$8:$U$68</definedName>
    <definedName name="_xlnm.Print_Area" localSheetId="2">'Electro-calc Twin anode'!$A$8:$U$68</definedName>
  </definedNames>
  <calcPr calcId="124519"/>
</workbook>
</file>

<file path=xl/calcChain.xml><?xml version="1.0" encoding="utf-8"?>
<calcChain xmlns="http://schemas.openxmlformats.org/spreadsheetml/2006/main">
  <c r="N58" i="6"/>
  <c r="M58"/>
  <c r="O71" s="1"/>
  <c r="B58"/>
  <c r="D71" s="1"/>
  <c r="M57"/>
  <c r="B57"/>
  <c r="R19"/>
  <c r="G19"/>
  <c r="Q10"/>
  <c r="P10"/>
  <c r="Q6"/>
  <c r="E12" s="1"/>
  <c r="L10" i="1"/>
  <c r="L11"/>
  <c r="C26" i="3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L6" i="1"/>
  <c r="C12" s="1"/>
  <c r="K10"/>
  <c r="K11"/>
  <c r="G19"/>
  <c r="B58"/>
  <c r="B57" s="1"/>
  <c r="C60"/>
  <c r="C61"/>
  <c r="E61"/>
  <c r="B62"/>
  <c r="C62"/>
  <c r="D62"/>
  <c r="E62"/>
  <c r="B63"/>
  <c r="C63"/>
  <c r="D63"/>
  <c r="E63"/>
  <c r="B64"/>
  <c r="C64"/>
  <c r="D64"/>
  <c r="E64"/>
  <c r="B65"/>
  <c r="C65"/>
  <c r="D65"/>
  <c r="E65"/>
  <c r="B66"/>
  <c r="C66"/>
  <c r="D66"/>
  <c r="E66"/>
  <c r="B67"/>
  <c r="C67"/>
  <c r="D67"/>
  <c r="E67"/>
  <c r="B68"/>
  <c r="C68"/>
  <c r="D68"/>
  <c r="E68"/>
  <c r="B69"/>
  <c r="C69"/>
  <c r="D69"/>
  <c r="E69"/>
  <c r="B70"/>
  <c r="C70"/>
  <c r="D70"/>
  <c r="E70"/>
  <c r="B71"/>
  <c r="J60" s="1"/>
  <c r="C71"/>
  <c r="D71"/>
  <c r="E71"/>
  <c r="V6" i="3"/>
  <c r="V7"/>
  <c r="V8"/>
  <c r="V9"/>
  <c r="V10"/>
  <c r="V11"/>
  <c r="V12"/>
  <c r="V13"/>
  <c r="V14"/>
  <c r="V15"/>
  <c r="V16"/>
  <c r="V17"/>
  <c r="U6"/>
  <c r="U7"/>
  <c r="U8"/>
  <c r="U9"/>
  <c r="U10"/>
  <c r="U11"/>
  <c r="U12"/>
  <c r="U13"/>
  <c r="U14"/>
  <c r="U15"/>
  <c r="U16"/>
  <c r="U17"/>
  <c r="T6"/>
  <c r="T7"/>
  <c r="T8"/>
  <c r="T9"/>
  <c r="T10"/>
  <c r="T11"/>
  <c r="T12"/>
  <c r="T13"/>
  <c r="T14"/>
  <c r="T15"/>
  <c r="T16"/>
  <c r="T17"/>
  <c r="S6"/>
  <c r="S7"/>
  <c r="S8"/>
  <c r="S9"/>
  <c r="S10"/>
  <c r="S11"/>
  <c r="S12"/>
  <c r="S13"/>
  <c r="S14"/>
  <c r="S15"/>
  <c r="S16"/>
  <c r="S17"/>
  <c r="R6"/>
  <c r="R7"/>
  <c r="R8"/>
  <c r="R9"/>
  <c r="R10"/>
  <c r="R11"/>
  <c r="R12"/>
  <c r="R13"/>
  <c r="R14"/>
  <c r="R15"/>
  <c r="R16"/>
  <c r="R17"/>
  <c r="R18"/>
  <c r="Q6"/>
  <c r="Q7"/>
  <c r="Q8"/>
  <c r="Q9"/>
  <c r="Q10"/>
  <c r="Q11"/>
  <c r="Q12"/>
  <c r="Q13"/>
  <c r="Q14"/>
  <c r="Q15"/>
  <c r="Q16"/>
  <c r="Q17"/>
  <c r="Q18"/>
  <c r="P6"/>
  <c r="P7"/>
  <c r="P8"/>
  <c r="P9"/>
  <c r="P10"/>
  <c r="P11"/>
  <c r="P12"/>
  <c r="P13"/>
  <c r="P14"/>
  <c r="P15"/>
  <c r="P16"/>
  <c r="P17"/>
  <c r="P18"/>
  <c r="O6"/>
  <c r="O7"/>
  <c r="O8"/>
  <c r="O9"/>
  <c r="O10"/>
  <c r="O11"/>
  <c r="O12"/>
  <c r="O13"/>
  <c r="O14"/>
  <c r="O15"/>
  <c r="O16"/>
  <c r="O17"/>
  <c r="O18"/>
  <c r="N6"/>
  <c r="N7"/>
  <c r="N8"/>
  <c r="N9"/>
  <c r="N10"/>
  <c r="N11"/>
  <c r="N12"/>
  <c r="N13"/>
  <c r="N14"/>
  <c r="N15"/>
  <c r="N16"/>
  <c r="N17"/>
  <c r="N18"/>
  <c r="M6"/>
  <c r="M7"/>
  <c r="M8"/>
  <c r="M9"/>
  <c r="M10"/>
  <c r="M11"/>
  <c r="M12"/>
  <c r="M13"/>
  <c r="M14"/>
  <c r="M15"/>
  <c r="M16"/>
  <c r="M17"/>
  <c r="M18"/>
  <c r="L6"/>
  <c r="L7"/>
  <c r="L8"/>
  <c r="L9"/>
  <c r="L10"/>
  <c r="L11"/>
  <c r="L12"/>
  <c r="L13"/>
  <c r="L14"/>
  <c r="L15"/>
  <c r="L16"/>
  <c r="L17"/>
  <c r="L18"/>
  <c r="K6"/>
  <c r="K7"/>
  <c r="K8"/>
  <c r="K9"/>
  <c r="K10"/>
  <c r="K11"/>
  <c r="K12"/>
  <c r="K13"/>
  <c r="K14"/>
  <c r="K15"/>
  <c r="K16"/>
  <c r="K17"/>
  <c r="K18"/>
  <c r="J6"/>
  <c r="J7"/>
  <c r="J8"/>
  <c r="J9"/>
  <c r="J10"/>
  <c r="J11"/>
  <c r="J12"/>
  <c r="J13"/>
  <c r="J14"/>
  <c r="J15"/>
  <c r="J16"/>
  <c r="J17"/>
  <c r="J18"/>
  <c r="I6"/>
  <c r="I7"/>
  <c r="I8"/>
  <c r="I9"/>
  <c r="I10"/>
  <c r="I11"/>
  <c r="I12"/>
  <c r="I13"/>
  <c r="I14"/>
  <c r="I15"/>
  <c r="I16"/>
  <c r="I17"/>
  <c r="I18"/>
  <c r="H6"/>
  <c r="H7"/>
  <c r="H8"/>
  <c r="H9"/>
  <c r="H10"/>
  <c r="H11"/>
  <c r="H12"/>
  <c r="H13"/>
  <c r="H14"/>
  <c r="H15"/>
  <c r="H16"/>
  <c r="H17"/>
  <c r="H18"/>
  <c r="G6"/>
  <c r="G7"/>
  <c r="G8"/>
  <c r="G9"/>
  <c r="G10"/>
  <c r="G11"/>
  <c r="G12"/>
  <c r="G13"/>
  <c r="G14"/>
  <c r="G15"/>
  <c r="G16"/>
  <c r="G17"/>
  <c r="G18"/>
  <c r="F6"/>
  <c r="F7"/>
  <c r="F8"/>
  <c r="F9"/>
  <c r="F10"/>
  <c r="F11"/>
  <c r="F12"/>
  <c r="F13"/>
  <c r="F14"/>
  <c r="F15"/>
  <c r="F16"/>
  <c r="F17"/>
  <c r="F18"/>
  <c r="E6"/>
  <c r="E7"/>
  <c r="E8"/>
  <c r="E9"/>
  <c r="E10"/>
  <c r="E11"/>
  <c r="E12"/>
  <c r="E13"/>
  <c r="E14"/>
  <c r="E15"/>
  <c r="E16"/>
  <c r="E17"/>
  <c r="E18"/>
  <c r="D6"/>
  <c r="D7"/>
  <c r="D8"/>
  <c r="D9"/>
  <c r="D10"/>
  <c r="D11"/>
  <c r="D12"/>
  <c r="D13"/>
  <c r="D14"/>
  <c r="D15"/>
  <c r="D16"/>
  <c r="D17"/>
  <c r="D18"/>
  <c r="C6"/>
  <c r="C7"/>
  <c r="C8"/>
  <c r="C9"/>
  <c r="C10"/>
  <c r="C11"/>
  <c r="C12"/>
  <c r="C13"/>
  <c r="C14"/>
  <c r="C15"/>
  <c r="C16"/>
  <c r="C17"/>
  <c r="C18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V18"/>
  <c r="U18"/>
  <c r="T18"/>
  <c r="S18"/>
  <c r="M17" i="6" l="1"/>
  <c r="C13"/>
  <c r="K12" s="1"/>
  <c r="H12"/>
  <c r="D13"/>
  <c r="I12"/>
  <c r="B17"/>
  <c r="C60"/>
  <c r="E60"/>
  <c r="M60"/>
  <c r="O60"/>
  <c r="C61"/>
  <c r="E61"/>
  <c r="N61"/>
  <c r="P61"/>
  <c r="C62"/>
  <c r="E62"/>
  <c r="N62"/>
  <c r="P62"/>
  <c r="C63"/>
  <c r="E63"/>
  <c r="N63"/>
  <c r="P63"/>
  <c r="C64"/>
  <c r="E64"/>
  <c r="N64"/>
  <c r="P64"/>
  <c r="C65"/>
  <c r="E65"/>
  <c r="N65"/>
  <c r="P65"/>
  <c r="C66"/>
  <c r="E66"/>
  <c r="N66"/>
  <c r="P66"/>
  <c r="C67"/>
  <c r="E67"/>
  <c r="N67"/>
  <c r="P67"/>
  <c r="C68"/>
  <c r="E68"/>
  <c r="N68"/>
  <c r="P68"/>
  <c r="C69"/>
  <c r="E69"/>
  <c r="N69"/>
  <c r="P69"/>
  <c r="C70"/>
  <c r="E70"/>
  <c r="N70"/>
  <c r="P70"/>
  <c r="C71"/>
  <c r="E71"/>
  <c r="N71"/>
  <c r="P71"/>
  <c r="B60"/>
  <c r="D60"/>
  <c r="N60"/>
  <c r="P60"/>
  <c r="B61"/>
  <c r="D61"/>
  <c r="M61"/>
  <c r="O61"/>
  <c r="B62"/>
  <c r="D62"/>
  <c r="M62"/>
  <c r="O62"/>
  <c r="B63"/>
  <c r="D63"/>
  <c r="M63"/>
  <c r="O63"/>
  <c r="B64"/>
  <c r="D64"/>
  <c r="M64"/>
  <c r="O64"/>
  <c r="B65"/>
  <c r="D65"/>
  <c r="M65"/>
  <c r="O65"/>
  <c r="B66"/>
  <c r="D66"/>
  <c r="M66"/>
  <c r="O66"/>
  <c r="B67"/>
  <c r="D67"/>
  <c r="M67"/>
  <c r="O67"/>
  <c r="B68"/>
  <c r="D68"/>
  <c r="M68"/>
  <c r="O68"/>
  <c r="B69"/>
  <c r="D69"/>
  <c r="M69"/>
  <c r="O69"/>
  <c r="B70"/>
  <c r="D70"/>
  <c r="M70"/>
  <c r="O70"/>
  <c r="B71"/>
  <c r="J60" s="1"/>
  <c r="M71"/>
  <c r="U60" s="1"/>
  <c r="D61" i="1"/>
  <c r="E60"/>
  <c r="B61"/>
  <c r="D60"/>
  <c r="B60"/>
  <c r="B17"/>
  <c r="G12"/>
  <c r="F12"/>
  <c r="H12" s="1"/>
  <c r="B20" s="1"/>
  <c r="D20" s="1"/>
  <c r="E20" s="1"/>
  <c r="F20" s="1"/>
  <c r="G20" s="1"/>
  <c r="J12" i="6" l="1"/>
  <c r="G58"/>
  <c r="G57" s="1"/>
  <c r="L12"/>
  <c r="L13" s="1"/>
  <c r="L14"/>
  <c r="M13" s="1"/>
  <c r="M12" s="1"/>
  <c r="B28" i="1"/>
  <c r="D28" s="1"/>
  <c r="E28" s="1"/>
  <c r="F28" s="1"/>
  <c r="G28" s="1"/>
  <c r="B25"/>
  <c r="D25" s="1"/>
  <c r="E25" s="1"/>
  <c r="F25" s="1"/>
  <c r="G25" s="1"/>
  <c r="B22"/>
  <c r="D22" s="1"/>
  <c r="E22" s="1"/>
  <c r="F22" s="1"/>
  <c r="G22" s="1"/>
  <c r="L12"/>
  <c r="B29"/>
  <c r="D29" s="1"/>
  <c r="E29" s="1"/>
  <c r="F29" s="1"/>
  <c r="G29" s="1"/>
  <c r="B21"/>
  <c r="D21" s="1"/>
  <c r="E21" s="1"/>
  <c r="F21" s="1"/>
  <c r="G21" s="1"/>
  <c r="B24"/>
  <c r="D24" s="1"/>
  <c r="E24" s="1"/>
  <c r="F24" s="1"/>
  <c r="G24" s="1"/>
  <c r="I12"/>
  <c r="J12" s="1"/>
  <c r="G58" s="1"/>
  <c r="G57" s="1"/>
  <c r="B27"/>
  <c r="D27" s="1"/>
  <c r="E27" s="1"/>
  <c r="F27" s="1"/>
  <c r="G27" s="1"/>
  <c r="B23"/>
  <c r="D23" s="1"/>
  <c r="E23" s="1"/>
  <c r="F23" s="1"/>
  <c r="G23" s="1"/>
  <c r="K12"/>
  <c r="B26"/>
  <c r="D26" s="1"/>
  <c r="E26" s="1"/>
  <c r="F26" s="1"/>
  <c r="G26" s="1"/>
  <c r="F58"/>
  <c r="M29" i="6" l="1"/>
  <c r="O29" s="1"/>
  <c r="P29" s="1"/>
  <c r="Q29" s="1"/>
  <c r="R29" s="1"/>
  <c r="M28"/>
  <c r="O28" s="1"/>
  <c r="P28" s="1"/>
  <c r="Q28" s="1"/>
  <c r="R28" s="1"/>
  <c r="M27"/>
  <c r="O27" s="1"/>
  <c r="P27" s="1"/>
  <c r="Q27" s="1"/>
  <c r="R27" s="1"/>
  <c r="M26"/>
  <c r="O26" s="1"/>
  <c r="P26" s="1"/>
  <c r="Q26" s="1"/>
  <c r="R26" s="1"/>
  <c r="M25"/>
  <c r="O25" s="1"/>
  <c r="P25" s="1"/>
  <c r="Q25" s="1"/>
  <c r="R25" s="1"/>
  <c r="M24"/>
  <c r="O24" s="1"/>
  <c r="P24" s="1"/>
  <c r="Q24" s="1"/>
  <c r="R24" s="1"/>
  <c r="M23"/>
  <c r="O23" s="1"/>
  <c r="P23" s="1"/>
  <c r="Q23" s="1"/>
  <c r="R23" s="1"/>
  <c r="M22"/>
  <c r="O22" s="1"/>
  <c r="P22" s="1"/>
  <c r="Q22" s="1"/>
  <c r="R22" s="1"/>
  <c r="M21"/>
  <c r="O21" s="1"/>
  <c r="P21" s="1"/>
  <c r="Q21" s="1"/>
  <c r="R21" s="1"/>
  <c r="M20"/>
  <c r="O20" s="1"/>
  <c r="P20" s="1"/>
  <c r="Q20" s="1"/>
  <c r="R20" s="1"/>
  <c r="P12"/>
  <c r="Q12"/>
  <c r="N12"/>
  <c r="O12" s="1"/>
  <c r="R57" s="1"/>
  <c r="R56" s="1"/>
  <c r="Q57"/>
  <c r="B29"/>
  <c r="D29" s="1"/>
  <c r="E29" s="1"/>
  <c r="F29" s="1"/>
  <c r="G29" s="1"/>
  <c r="B28"/>
  <c r="D28" s="1"/>
  <c r="E28" s="1"/>
  <c r="F28" s="1"/>
  <c r="G28" s="1"/>
  <c r="B27"/>
  <c r="D27" s="1"/>
  <c r="E27" s="1"/>
  <c r="F27" s="1"/>
  <c r="G27" s="1"/>
  <c r="B26"/>
  <c r="D26" s="1"/>
  <c r="E26" s="1"/>
  <c r="F26" s="1"/>
  <c r="G26" s="1"/>
  <c r="B25"/>
  <c r="D25" s="1"/>
  <c r="E25" s="1"/>
  <c r="F25" s="1"/>
  <c r="G25" s="1"/>
  <c r="B24"/>
  <c r="D24" s="1"/>
  <c r="E24" s="1"/>
  <c r="F24" s="1"/>
  <c r="G24" s="1"/>
  <c r="B23"/>
  <c r="D23" s="1"/>
  <c r="E23" s="1"/>
  <c r="F23" s="1"/>
  <c r="G23" s="1"/>
  <c r="B22"/>
  <c r="D22" s="1"/>
  <c r="E22" s="1"/>
  <c r="F22" s="1"/>
  <c r="G22" s="1"/>
  <c r="B21"/>
  <c r="D21" s="1"/>
  <c r="E21" s="1"/>
  <c r="F21" s="1"/>
  <c r="G21" s="1"/>
  <c r="B20"/>
  <c r="D20" s="1"/>
  <c r="E20" s="1"/>
  <c r="F20" s="1"/>
  <c r="G20" s="1"/>
  <c r="F58"/>
</calcChain>
</file>

<file path=xl/sharedStrings.xml><?xml version="1.0" encoding="utf-8"?>
<sst xmlns="http://schemas.openxmlformats.org/spreadsheetml/2006/main" count="145" uniqueCount="97">
  <si>
    <t>CATHODE RESISTANCE VALUES</t>
  </si>
  <si>
    <t>Water Temp (degC)</t>
  </si>
  <si>
    <t>1500mm Braid / 500 mesh</t>
  </si>
  <si>
    <t>3000mm Braid / 750 mesh</t>
  </si>
  <si>
    <t>SINGLE ANODE + SINGLE CATHODE</t>
  </si>
  <si>
    <t>TWIN ANODE + SINGLE / TWIN CATHODE</t>
  </si>
  <si>
    <t>INPUT</t>
  </si>
  <si>
    <t>CALCULATED</t>
  </si>
  <si>
    <t>Anode Diameter mm</t>
  </si>
  <si>
    <t>Ambient Water Conductivity</t>
  </si>
  <si>
    <t>Duty Cycle (%)</t>
  </si>
  <si>
    <t>Input Volts</t>
  </si>
  <si>
    <t>Calculated anode resistance</t>
  </si>
  <si>
    <t>Calculated cathode resistance</t>
  </si>
  <si>
    <t>Proportion of input voltage at Anode</t>
  </si>
  <si>
    <t>Corrected Anode voltage</t>
  </si>
  <si>
    <t>Anode 1 Diameter mm</t>
  </si>
  <si>
    <t>Anode 2 Diameter mm</t>
  </si>
  <si>
    <t>Proportion of input voltage at Anodes</t>
  </si>
  <si>
    <t>Req</t>
  </si>
  <si>
    <t>V</t>
  </si>
  <si>
    <t>I</t>
  </si>
  <si>
    <t>Power out</t>
  </si>
  <si>
    <t>Input VA dc</t>
  </si>
  <si>
    <t>D0.1 = ((-0.7468*LN(Va) +8.8454) *D^( 0.1606*LN(Va) - 0.2059))</t>
  </si>
  <si>
    <t>D0.2 = ((-0.829*LN(Va) +9.7374) *D^( 0.1606*LN(Va) - 0.316))</t>
  </si>
  <si>
    <t>D0.5 = ((-0.9408*LN(Va) +11.08) *D^( 0.1604*LN(Va) - 0.4625))</t>
  </si>
  <si>
    <t>D1.0 = ((-0.9412*LN(Va) +11.646) *D^( 0.1605*LN(Va) - 0.5729))</t>
  </si>
  <si>
    <t xml:space="preserve">Anode 1 Diameter = </t>
  </si>
  <si>
    <t xml:space="preserve">Anode 2 Diameter = </t>
  </si>
  <si>
    <t>mm</t>
  </si>
  <si>
    <t xml:space="preserve">Anode voltage = </t>
  </si>
  <si>
    <t xml:space="preserve"> volts</t>
  </si>
  <si>
    <t xml:space="preserve">Anode Diameter = </t>
  </si>
  <si>
    <t>Anode V</t>
  </si>
  <si>
    <t>E = 0.1 V/cm</t>
  </si>
  <si>
    <t>E = 0.2 V/cm</t>
  </si>
  <si>
    <t>E = 0.5 V/cm</t>
  </si>
  <si>
    <t>E = 1 V/cm</t>
  </si>
  <si>
    <t>Anode Line</t>
  </si>
  <si>
    <t>E = 1.0 V/cm</t>
  </si>
  <si>
    <t xml:space="preserve">To use: </t>
  </si>
  <si>
    <t xml:space="preserve">            </t>
  </si>
  <si>
    <t>Enter the diameter of anode being used (both anodes for twin anode systems)</t>
  </si>
  <si>
    <t>If using pdc enter the duty cycle (%) being used. If pulse output in ms then use "Duty Cycle" Sheet to to find duty cycle for frequency used.</t>
  </si>
  <si>
    <t>Output:</t>
  </si>
  <si>
    <t>Left graph displays Input VA required at a range of applied voltages for the set up and water conductivity entered.</t>
  </si>
  <si>
    <t>VA for dc is read from the red line and left y-axis</t>
  </si>
  <si>
    <t>VA for pdc is read from the purple line and right y-axis</t>
  </si>
  <si>
    <t xml:space="preserve">Right hand graph displays estimated values for 4 thresholds of E for the anode diameter being used (only anode 1 in twin anode systems) </t>
  </si>
  <si>
    <t>at a range of anode voltages.</t>
  </si>
  <si>
    <t>Anode voltage is calculated (from circuit resistance theory) where circuit voltage is known and displayed as a vertical line on the graph.</t>
  </si>
  <si>
    <t>Total Equivalent resistance</t>
  </si>
  <si>
    <t>If using dc enter 100 in order for circuit current to be calculated</t>
  </si>
  <si>
    <t xml:space="preserve">Enter the circuit voltage (Note: This is  the voltage being output from the pulse box to the electric fishing electrodes &amp; may not be the generator voltage). </t>
  </si>
  <si>
    <t>Conversion table for pulse width in milliseconds to % duty cycle for different frequencies of pdc</t>
  </si>
  <si>
    <t>Frequency (Hz)</t>
  </si>
  <si>
    <t>Pulse Width (ms)</t>
  </si>
  <si>
    <t>Beaumont, W.R.C., Lee, M. J. &amp; Rouen, M. A. (1999) Development of lightweight Backpack Electric Fishing Gear – Phase II. Final Report to Environment Agency (National Coarse Fish Centre) 55 pp</t>
  </si>
  <si>
    <r>
      <t xml:space="preserve">Beaumont, W.R.C., Lee, M. &amp; Rouen, M.A. (2000) An evaluation of some electrical waveforms and voltages used for electric fishing; with special reference to their use in backpack electric fishing gear. </t>
    </r>
    <r>
      <rPr>
        <i/>
        <sz val="12"/>
        <rFont val="Times New Roman"/>
        <family val="1"/>
      </rPr>
      <t>J.Fish.Biol.</t>
    </r>
    <r>
      <rPr>
        <sz val="12"/>
        <rFont val="Times New Roman"/>
        <family val="1"/>
      </rPr>
      <t xml:space="preserve"> 57: 2, 433-445</t>
    </r>
  </si>
  <si>
    <t>Beaumont, W.R.C., Taylor, A.A.L., Lee, M.J. &amp; Welton, J.S. (2002) Guidelines for Electric Fishing Best Practice. Report to Environment Agency 179pp EA Technical Report W2-054/TR</t>
  </si>
  <si>
    <t>Beaumont, W.R.C., Lee, M.J. &amp; Peirson, G (2003) An Investigation of the Equivalent Resistance, Power Requirements and Field Characteristics of Electric Fishing Electrodes. Report to Environment Agency 42pp EA Technical Report W2-076.</t>
  </si>
  <si>
    <t>Beaumont, W.R.C., Lee, M.J. &amp; Peirson, G (2004) Further Investigations on the Equivalent Resistance, Power Requirements and Field Characteristics of Electric Fishing Electrodes. Report to Environment Agency 35pp EA Technical Report W2-076/2</t>
  </si>
  <si>
    <r>
      <t xml:space="preserve">Beaumont, W.R.C., Lee, M.J., and Peirson, G. (2005) The Equivalent Resistance and Power Requirements of Electric Fishing Electrodes </t>
    </r>
    <r>
      <rPr>
        <i/>
        <sz val="12"/>
        <rFont val="Times New Roman"/>
        <family val="1"/>
      </rPr>
      <t>Fisheries Management &amp; Ecology  12,(1), 37-44</t>
    </r>
  </si>
  <si>
    <t>Beaumont, W.R.C. (2005) Factors Affecting Electric Fishing Best Practice. Institute of Fisheries Management Annual Study Course. Nottingham.pp49-65</t>
  </si>
  <si>
    <r>
      <t xml:space="preserve">Beaumont, W.R.C., Peirson, G. and Lee, M.J. (2006) Factors affecting the characteristics and propagation of voltage gradient fields from electric fishing anodes. </t>
    </r>
    <r>
      <rPr>
        <i/>
        <sz val="12"/>
        <rFont val="Times New Roman"/>
        <family val="1"/>
      </rPr>
      <t>Fisheries Management &amp; Ecology</t>
    </r>
    <r>
      <rPr>
        <sz val="12"/>
        <rFont val="Times New Roman"/>
        <family val="1"/>
      </rPr>
      <t>;  13: 47-52.</t>
    </r>
  </si>
  <si>
    <t>CONDUCTIVITY CALCULATION</t>
  </si>
  <si>
    <r>
      <t>Choose appropriate value or enter known value corrected to 350mScm</t>
    </r>
    <r>
      <rPr>
        <vertAlign val="superscript"/>
        <sz val="12"/>
        <color indexed="10"/>
        <rFont val="Cambria"/>
        <family val="1"/>
      </rPr>
      <t>-1</t>
    </r>
    <r>
      <rPr>
        <sz val="12"/>
        <color indexed="10"/>
        <rFont val="Cambria"/>
        <family val="1"/>
      </rPr>
      <t xml:space="preserve"> conductivity.</t>
    </r>
  </si>
  <si>
    <r>
      <t>Specific Conductivity (mScm</t>
    </r>
    <r>
      <rPr>
        <b/>
        <vertAlign val="superscript"/>
        <sz val="12"/>
        <color indexed="10"/>
        <rFont val="Cambria"/>
        <family val="1"/>
      </rPr>
      <t>-1</t>
    </r>
    <r>
      <rPr>
        <b/>
        <sz val="12"/>
        <color indexed="10"/>
        <rFont val="Cambria"/>
        <family val="1"/>
      </rPr>
      <t>)</t>
    </r>
  </si>
  <si>
    <r>
      <t>750mm Braid / 250</t>
    </r>
    <r>
      <rPr>
        <b/>
        <vertAlign val="superscript"/>
        <sz val="12"/>
        <color indexed="10"/>
        <rFont val="Cambria"/>
        <family val="1"/>
      </rPr>
      <t>2</t>
    </r>
    <r>
      <rPr>
        <b/>
        <sz val="12"/>
        <color indexed="10"/>
        <rFont val="Cambria"/>
        <family val="1"/>
      </rPr>
      <t xml:space="preserve"> mesh</t>
    </r>
  </si>
  <si>
    <t>Cathode Resistance W</t>
  </si>
  <si>
    <t>Authors Reports and papers dealing with Electric Fishing</t>
  </si>
  <si>
    <t>No account is made for pdc frequency in the power calculations.</t>
  </si>
  <si>
    <r>
      <t>Specific Conductivity (</t>
    </r>
    <r>
      <rPr>
        <b/>
        <sz val="12"/>
        <color indexed="10"/>
        <rFont val="Symbol"/>
        <family val="1"/>
        <charset val="2"/>
      </rPr>
      <t>m</t>
    </r>
    <r>
      <rPr>
        <b/>
        <sz val="12"/>
        <color indexed="10"/>
        <rFont val="Cambria"/>
        <family val="1"/>
        <scheme val="major"/>
      </rPr>
      <t>Scm</t>
    </r>
    <r>
      <rPr>
        <b/>
        <vertAlign val="superscript"/>
        <sz val="12"/>
        <color indexed="10"/>
        <rFont val="Cambria"/>
        <family val="1"/>
      </rPr>
      <t>-1</t>
    </r>
    <r>
      <rPr>
        <b/>
        <sz val="12"/>
        <color indexed="10"/>
        <rFont val="Cambria"/>
        <family val="1"/>
      </rPr>
      <t>)</t>
    </r>
  </si>
  <si>
    <r>
      <t>Choose appropriate value or enter known value corrected to 350</t>
    </r>
    <r>
      <rPr>
        <sz val="12"/>
        <color indexed="10"/>
        <rFont val="Symbol"/>
        <family val="1"/>
        <charset val="2"/>
      </rPr>
      <t>m</t>
    </r>
    <r>
      <rPr>
        <sz val="12"/>
        <color indexed="10"/>
        <rFont val="Cambria"/>
        <family val="1"/>
        <scheme val="major"/>
      </rPr>
      <t>Scm</t>
    </r>
    <r>
      <rPr>
        <vertAlign val="superscript"/>
        <sz val="12"/>
        <color indexed="10"/>
        <rFont val="Cambria"/>
        <family val="1"/>
      </rPr>
      <t>-1</t>
    </r>
    <r>
      <rPr>
        <sz val="12"/>
        <color indexed="10"/>
        <rFont val="Cambria"/>
        <family val="1"/>
      </rPr>
      <t xml:space="preserve"> conductivity.</t>
    </r>
  </si>
  <si>
    <r>
      <t xml:space="preserve">Anode 1 Resistance </t>
    </r>
    <r>
      <rPr>
        <b/>
        <sz val="12"/>
        <color indexed="10"/>
        <rFont val="Symbol"/>
        <family val="1"/>
        <charset val="2"/>
      </rPr>
      <t>W</t>
    </r>
  </si>
  <si>
    <r>
      <t xml:space="preserve">Anode 2 Resistance </t>
    </r>
    <r>
      <rPr>
        <b/>
        <sz val="12"/>
        <color indexed="10"/>
        <rFont val="Symbol"/>
        <family val="1"/>
        <charset val="2"/>
      </rPr>
      <t>W</t>
    </r>
  </si>
  <si>
    <r>
      <t xml:space="preserve">Cathode 1 Resistance </t>
    </r>
    <r>
      <rPr>
        <b/>
        <sz val="12"/>
        <color indexed="12"/>
        <rFont val="Symbol"/>
        <family val="1"/>
        <charset val="2"/>
      </rPr>
      <t>W</t>
    </r>
  </si>
  <si>
    <r>
      <t xml:space="preserve">Cathode 2 Resistance </t>
    </r>
    <r>
      <rPr>
        <b/>
        <sz val="12"/>
        <color indexed="12"/>
        <rFont val="Symbol"/>
        <family val="1"/>
        <charset val="2"/>
      </rPr>
      <t>W</t>
    </r>
  </si>
  <si>
    <r>
      <t xml:space="preserve">Calculated total anode resistance </t>
    </r>
    <r>
      <rPr>
        <b/>
        <sz val="12"/>
        <color indexed="10"/>
        <rFont val="Symbol"/>
        <family val="1"/>
        <charset val="2"/>
      </rPr>
      <t>W</t>
    </r>
  </si>
  <si>
    <r>
      <t xml:space="preserve">Cathode 1 Resistance </t>
    </r>
    <r>
      <rPr>
        <b/>
        <sz val="12"/>
        <color indexed="10"/>
        <rFont val="Symbol"/>
        <family val="1"/>
        <charset val="2"/>
      </rPr>
      <t>W</t>
    </r>
  </si>
  <si>
    <r>
      <t xml:space="preserve">Cathode 2 Resistance </t>
    </r>
    <r>
      <rPr>
        <b/>
        <sz val="12"/>
        <color indexed="10"/>
        <rFont val="Symbol"/>
        <family val="1"/>
        <charset val="2"/>
      </rPr>
      <t>W</t>
    </r>
  </si>
  <si>
    <r>
      <t>Ambient Conductivity (</t>
    </r>
    <r>
      <rPr>
        <b/>
        <sz val="12"/>
        <color indexed="12"/>
        <rFont val="Symbol"/>
        <family val="1"/>
        <charset val="2"/>
      </rPr>
      <t>m</t>
    </r>
    <r>
      <rPr>
        <b/>
        <sz val="12"/>
        <color indexed="12"/>
        <rFont val="Cambria"/>
        <family val="1"/>
        <scheme val="major"/>
      </rPr>
      <t>Scm</t>
    </r>
    <r>
      <rPr>
        <b/>
        <vertAlign val="superscript"/>
        <sz val="12"/>
        <color indexed="12"/>
        <rFont val="Cambria"/>
        <family val="1"/>
      </rPr>
      <t>-1</t>
    </r>
    <r>
      <rPr>
        <b/>
        <sz val="12"/>
        <color indexed="12"/>
        <rFont val="Cambria"/>
        <family val="1"/>
      </rPr>
      <t>)</t>
    </r>
  </si>
  <si>
    <r>
      <t>Ambient Conductivity (microScm</t>
    </r>
    <r>
      <rPr>
        <b/>
        <vertAlign val="superscript"/>
        <sz val="12"/>
        <color indexed="12"/>
        <rFont val="Cambria"/>
        <family val="1"/>
      </rPr>
      <t>-1</t>
    </r>
    <r>
      <rPr>
        <b/>
        <sz val="12"/>
        <color indexed="12"/>
        <rFont val="Cambria"/>
        <family val="1"/>
      </rPr>
      <t>)</t>
    </r>
  </si>
  <si>
    <t xml:space="preserve">Enter the Specific conductivity and temperature of the water into appropriate cells </t>
  </si>
  <si>
    <t xml:space="preserve">Choose the resistance value of the cathode being used from the list supplied. </t>
  </si>
  <si>
    <t>In twin anode sytems, if only one cathode used enter Zero value for second cathode</t>
  </si>
  <si>
    <t>Equivalent resistance of the electrodes and the total Req is shown</t>
  </si>
  <si>
    <t>Circuit current (Amps) at the stated pdc duty cycle is shown</t>
  </si>
  <si>
    <t>Circuit Power at the stated pdc duty cycle is shown. Value is adjusted for adverse Power Factor (0.6)</t>
  </si>
  <si>
    <t>The following all assume a clean square pdc waveform or smooth dc</t>
  </si>
  <si>
    <t>Values are indicative only as variations in bottom conductivity etc will affect actual values.</t>
  </si>
  <si>
    <t xml:space="preserve">Adapted from: Beaumont, W.R.C., Lee, M.J. &amp; Peirson, G. (2004) </t>
  </si>
  <si>
    <t>Choose either Single anode or twin anode sheet.</t>
  </si>
  <si>
    <t xml:space="preserve"> A spreadsheet to calculate power requirements and voltage gradients (E) of electric fishing systems.</t>
  </si>
  <si>
    <t>ElectroCalc:</t>
  </si>
  <si>
    <t>Beaumont, W.R.C. (2011) Electric Fishing: a complete guide to theory and practice. GWCT publication.</t>
  </si>
</sst>
</file>

<file path=xl/styles.xml><?xml version="1.0" encoding="utf-8"?>
<styleSheet xmlns="http://schemas.openxmlformats.org/spreadsheetml/2006/main">
  <numFmts count="1">
    <numFmt numFmtId="164" formatCode="0.0"/>
  </numFmts>
  <fonts count="37">
    <font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sz val="12"/>
      <color indexed="53"/>
      <name val="Times New Roman"/>
      <family val="1"/>
    </font>
    <font>
      <sz val="14"/>
      <color indexed="12"/>
      <name val="Times New Roman"/>
      <family val="1"/>
    </font>
    <font>
      <sz val="11"/>
      <name val="Times New Roman"/>
      <family val="1"/>
    </font>
    <font>
      <sz val="14"/>
      <color indexed="18"/>
      <name val="Times New Roman"/>
      <family val="1"/>
    </font>
    <font>
      <b/>
      <sz val="12"/>
      <color indexed="14"/>
      <name val="Times New Roman"/>
      <family val="1"/>
    </font>
    <font>
      <b/>
      <sz val="12"/>
      <color indexed="53"/>
      <name val="Times New Roman"/>
      <family val="1"/>
    </font>
    <font>
      <b/>
      <sz val="14"/>
      <name val="Times New Roman"/>
      <family val="1"/>
    </font>
    <font>
      <i/>
      <sz val="12"/>
      <name val="Times New Roman"/>
      <family val="1"/>
    </font>
    <font>
      <b/>
      <sz val="12"/>
      <color indexed="10"/>
      <name val="Cambria"/>
      <family val="1"/>
    </font>
    <font>
      <sz val="12"/>
      <color indexed="10"/>
      <name val="Cambria"/>
      <family val="1"/>
    </font>
    <font>
      <vertAlign val="superscript"/>
      <sz val="12"/>
      <color indexed="10"/>
      <name val="Cambria"/>
      <family val="1"/>
    </font>
    <font>
      <b/>
      <vertAlign val="superscript"/>
      <sz val="12"/>
      <color indexed="10"/>
      <name val="Cambria"/>
      <family val="1"/>
    </font>
    <font>
      <b/>
      <sz val="12"/>
      <color indexed="12"/>
      <name val="Cambria"/>
      <family val="1"/>
    </font>
    <font>
      <b/>
      <vertAlign val="superscript"/>
      <sz val="12"/>
      <color indexed="12"/>
      <name val="Cambria"/>
      <family val="1"/>
    </font>
    <font>
      <sz val="12"/>
      <name val="Cambria"/>
      <family val="1"/>
      <scheme val="major"/>
    </font>
    <font>
      <b/>
      <sz val="12"/>
      <color indexed="10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indexed="12"/>
      <name val="Cambria"/>
      <family val="1"/>
      <scheme val="major"/>
    </font>
    <font>
      <b/>
      <sz val="12"/>
      <color indexed="48"/>
      <name val="Cambria"/>
      <family val="1"/>
      <scheme val="major"/>
    </font>
    <font>
      <sz val="12"/>
      <color theme="0"/>
      <name val="Cambria"/>
      <family val="1"/>
      <scheme val="major"/>
    </font>
    <font>
      <b/>
      <sz val="12"/>
      <color theme="0"/>
      <name val="Cambria"/>
      <family val="1"/>
      <scheme val="major"/>
    </font>
    <font>
      <b/>
      <sz val="12"/>
      <color indexed="17"/>
      <name val="Cambria"/>
      <family val="1"/>
      <scheme val="major"/>
    </font>
    <font>
      <sz val="12"/>
      <color indexed="10"/>
      <name val="Cambria"/>
      <family val="1"/>
      <scheme val="major"/>
    </font>
    <font>
      <sz val="12"/>
      <color indexed="12"/>
      <name val="Cambria"/>
      <family val="1"/>
      <scheme val="major"/>
    </font>
    <font>
      <b/>
      <sz val="16"/>
      <color indexed="18"/>
      <name val="Cambria"/>
      <family val="1"/>
      <scheme val="major"/>
    </font>
    <font>
      <b/>
      <sz val="14"/>
      <color indexed="18"/>
      <name val="Cambria"/>
      <family val="1"/>
      <scheme val="major"/>
    </font>
    <font>
      <b/>
      <sz val="14"/>
      <color indexed="12"/>
      <name val="Cambria"/>
      <family val="1"/>
      <scheme val="major"/>
    </font>
    <font>
      <sz val="12"/>
      <color indexed="10"/>
      <name val="Symbol"/>
      <family val="1"/>
      <charset val="2"/>
    </font>
    <font>
      <b/>
      <sz val="12"/>
      <color indexed="10"/>
      <name val="Symbol"/>
      <family val="1"/>
      <charset val="2"/>
    </font>
    <font>
      <b/>
      <sz val="12"/>
      <color indexed="12"/>
      <name val="Symbol"/>
      <family val="1"/>
      <charset val="2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2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9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thin">
        <color indexed="10"/>
      </bottom>
      <diagonal/>
    </border>
    <border>
      <left/>
      <right/>
      <top style="medium">
        <color indexed="10"/>
      </top>
      <bottom style="thin">
        <color indexed="10"/>
      </bottom>
      <diagonal/>
    </border>
    <border>
      <left/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/>
      <top/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10"/>
      </right>
      <top/>
      <bottom/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17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10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double">
        <color rgb="FFFF0000"/>
      </right>
      <top/>
      <bottom/>
      <diagonal/>
    </border>
    <border>
      <left style="hair">
        <color auto="1"/>
      </left>
      <right style="double">
        <color rgb="FFFF0000"/>
      </right>
      <top style="thin">
        <color indexed="64"/>
      </top>
      <bottom style="medium">
        <color indexed="64"/>
      </bottom>
      <diagonal/>
    </border>
    <border>
      <left/>
      <right style="double">
        <color rgb="FFFF0000"/>
      </right>
      <top style="medium">
        <color indexed="64"/>
      </top>
      <bottom style="medium">
        <color indexed="64"/>
      </bottom>
      <diagonal/>
    </border>
    <border>
      <left style="medium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medium">
        <color indexed="10"/>
      </right>
      <top style="thin">
        <color indexed="10"/>
      </top>
      <bottom/>
      <diagonal/>
    </border>
    <border>
      <left style="medium">
        <color indexed="10"/>
      </left>
      <right/>
      <top/>
      <bottom style="thin">
        <color indexed="17"/>
      </bottom>
      <diagonal/>
    </border>
    <border>
      <left style="medium">
        <color indexed="10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/>
      <right style="hair">
        <color auto="1"/>
      </right>
      <top/>
      <bottom/>
      <diagonal/>
    </border>
    <border>
      <left/>
      <right style="medium">
        <color rgb="FF33CC33"/>
      </right>
      <top/>
      <bottom style="thin">
        <color indexed="17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 style="medium">
        <color indexed="10"/>
      </bottom>
      <diagonal/>
    </border>
    <border>
      <left/>
      <right style="hair">
        <color auto="1"/>
      </right>
      <top style="medium">
        <color indexed="10"/>
      </top>
      <bottom/>
      <diagonal/>
    </border>
    <border>
      <left/>
      <right style="hair">
        <color auto="1"/>
      </right>
      <top/>
      <bottom style="medium">
        <color indexed="17"/>
      </bottom>
      <diagonal/>
    </border>
    <border>
      <left/>
      <right style="hair">
        <color auto="1"/>
      </right>
      <top style="medium">
        <color indexed="17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 style="medium">
        <color indexed="1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 style="medium">
        <color indexed="10"/>
      </left>
      <right/>
      <top/>
      <bottom style="medium">
        <color theme="3" tint="-0.24994659260841701"/>
      </bottom>
      <diagonal/>
    </border>
    <border>
      <left/>
      <right/>
      <top/>
      <bottom style="medium">
        <color theme="3" tint="-0.24994659260841701"/>
      </bottom>
      <diagonal/>
    </border>
    <border>
      <left/>
      <right style="hair">
        <color auto="1"/>
      </right>
      <top/>
      <bottom style="medium">
        <color theme="3" tint="-0.24994659260841701"/>
      </bottom>
      <diagonal/>
    </border>
    <border>
      <left/>
      <right style="hair">
        <color auto="1"/>
      </right>
      <top style="thin">
        <color indexed="17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rgb="FFFF0000"/>
      </right>
      <top/>
      <bottom style="medium">
        <color indexed="64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double">
        <color rgb="FFFF0000"/>
      </right>
      <top style="medium">
        <color indexed="64"/>
      </top>
      <bottom/>
      <diagonal/>
    </border>
    <border>
      <left style="hair">
        <color auto="1"/>
      </left>
      <right style="double">
        <color rgb="FFFF0000"/>
      </right>
      <top/>
      <bottom style="thin">
        <color indexed="64"/>
      </bottom>
      <diagonal/>
    </border>
    <border>
      <left style="medium">
        <color rgb="FF00CC00"/>
      </left>
      <right/>
      <top style="medium">
        <color rgb="FF00CC00"/>
      </top>
      <bottom style="thin">
        <color indexed="17"/>
      </bottom>
      <diagonal/>
    </border>
    <border>
      <left/>
      <right/>
      <top style="medium">
        <color rgb="FF00CC00"/>
      </top>
      <bottom style="thin">
        <color indexed="17"/>
      </bottom>
      <diagonal/>
    </border>
    <border>
      <left/>
      <right style="medium">
        <color rgb="FF00CC00"/>
      </right>
      <top style="medium">
        <color rgb="FF00CC00"/>
      </top>
      <bottom style="thin">
        <color indexed="17"/>
      </bottom>
      <diagonal/>
    </border>
    <border>
      <left style="medium">
        <color rgb="FF00CC00"/>
      </left>
      <right/>
      <top/>
      <bottom/>
      <diagonal/>
    </border>
    <border>
      <left/>
      <right style="medium">
        <color rgb="FF00CC00"/>
      </right>
      <top/>
      <bottom/>
      <diagonal/>
    </border>
    <border>
      <left/>
      <right style="medium">
        <color rgb="FF00CC00"/>
      </right>
      <top/>
      <bottom style="medium">
        <color indexed="10"/>
      </bottom>
      <diagonal/>
    </border>
    <border>
      <left/>
      <right style="medium">
        <color rgb="FF00CC00"/>
      </right>
      <top style="medium">
        <color indexed="10"/>
      </top>
      <bottom/>
      <diagonal/>
    </border>
    <border>
      <left/>
      <right style="medium">
        <color rgb="FF00CC00"/>
      </right>
      <top/>
      <bottom style="medium">
        <color indexed="17"/>
      </bottom>
      <diagonal/>
    </border>
    <border>
      <left/>
      <right style="medium">
        <color rgb="FF00CC00"/>
      </right>
      <top style="medium">
        <color indexed="17"/>
      </top>
      <bottom/>
      <diagonal/>
    </border>
    <border>
      <left style="medium">
        <color rgb="FF00CC00"/>
      </left>
      <right/>
      <top/>
      <bottom style="medium">
        <color rgb="FF00CC00"/>
      </bottom>
      <diagonal/>
    </border>
    <border>
      <left/>
      <right/>
      <top/>
      <bottom style="medium">
        <color rgb="FF00CC00"/>
      </bottom>
      <diagonal/>
    </border>
    <border>
      <left/>
      <right style="medium">
        <color rgb="FF00CC00"/>
      </right>
      <top/>
      <bottom style="medium">
        <color rgb="FF00CC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2" borderId="0" xfId="0" applyFill="1" applyBorder="1"/>
    <xf numFmtId="0" fontId="2" fillId="2" borderId="0" xfId="0" applyFont="1" applyFill="1" applyBorder="1"/>
    <xf numFmtId="0" fontId="6" fillId="2" borderId="0" xfId="0" applyFont="1" applyFill="1" applyBorder="1"/>
    <xf numFmtId="0" fontId="7" fillId="0" borderId="3" xfId="0" applyFont="1" applyBorder="1"/>
    <xf numFmtId="0" fontId="7" fillId="0" borderId="4" xfId="0" applyFont="1" applyBorder="1"/>
    <xf numFmtId="0" fontId="0" fillId="0" borderId="5" xfId="0" applyBorder="1"/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0" fillId="0" borderId="4" xfId="0" applyBorder="1"/>
    <xf numFmtId="0" fontId="0" fillId="0" borderId="9" xfId="0" applyBorder="1"/>
    <xf numFmtId="0" fontId="3" fillId="0" borderId="10" xfId="0" applyFont="1" applyBorder="1"/>
    <xf numFmtId="1" fontId="4" fillId="0" borderId="0" xfId="0" applyNumberFormat="1" applyFont="1" applyBorder="1"/>
    <xf numFmtId="1" fontId="4" fillId="0" borderId="5" xfId="0" applyNumberFormat="1" applyFont="1" applyBorder="1"/>
    <xf numFmtId="0" fontId="3" fillId="0" borderId="11" xfId="0" applyFont="1" applyBorder="1"/>
    <xf numFmtId="1" fontId="4" fillId="0" borderId="12" xfId="0" applyNumberFormat="1" applyFont="1" applyBorder="1"/>
    <xf numFmtId="1" fontId="4" fillId="0" borderId="13" xfId="0" applyNumberFormat="1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0" fillId="3" borderId="0" xfId="0" applyFont="1" applyFill="1" applyBorder="1"/>
    <xf numFmtId="0" fontId="1" fillId="3" borderId="0" xfId="0" applyFont="1" applyFill="1" applyBorder="1"/>
    <xf numFmtId="0" fontId="18" fillId="0" borderId="0" xfId="0" applyFont="1" applyProtection="1">
      <protection locked="0"/>
    </xf>
    <xf numFmtId="0" fontId="18" fillId="0" borderId="0" xfId="0" applyFont="1" applyBorder="1" applyProtection="1">
      <protection locked="0"/>
    </xf>
    <xf numFmtId="0" fontId="18" fillId="0" borderId="20" xfId="0" applyFont="1" applyBorder="1" applyAlignment="1" applyProtection="1">
      <alignment vertical="center"/>
      <protection locked="0"/>
    </xf>
    <xf numFmtId="0" fontId="21" fillId="0" borderId="23" xfId="0" applyFont="1" applyBorder="1" applyAlignment="1" applyProtection="1">
      <alignment horizontal="center"/>
      <protection locked="0"/>
    </xf>
    <xf numFmtId="0" fontId="21" fillId="0" borderId="12" xfId="0" applyFont="1" applyBorder="1" applyAlignment="1" applyProtection="1">
      <alignment horizontal="center"/>
      <protection locked="0"/>
    </xf>
    <xf numFmtId="0" fontId="21" fillId="0" borderId="12" xfId="0" applyFont="1" applyFill="1" applyBorder="1" applyAlignment="1" applyProtection="1">
      <alignment horizontal="center"/>
      <protection locked="0"/>
    </xf>
    <xf numFmtId="0" fontId="22" fillId="0" borderId="24" xfId="0" applyFont="1" applyBorder="1" applyAlignment="1" applyProtection="1">
      <alignment horizontal="center"/>
      <protection locked="0"/>
    </xf>
    <xf numFmtId="0" fontId="22" fillId="0" borderId="12" xfId="0" applyFont="1" applyBorder="1" applyAlignment="1" applyProtection="1">
      <alignment horizontal="center"/>
      <protection locked="0"/>
    </xf>
    <xf numFmtId="0" fontId="18" fillId="0" borderId="25" xfId="0" applyFont="1" applyBorder="1" applyProtection="1">
      <protection locked="0"/>
    </xf>
    <xf numFmtId="0" fontId="19" fillId="0" borderId="26" xfId="0" applyFont="1" applyBorder="1" applyAlignment="1" applyProtection="1">
      <alignment horizontal="center"/>
    </xf>
    <xf numFmtId="0" fontId="18" fillId="0" borderId="27" xfId="0" applyFont="1" applyBorder="1" applyProtection="1"/>
    <xf numFmtId="1" fontId="19" fillId="0" borderId="29" xfId="0" applyNumberFormat="1" applyFont="1" applyBorder="1" applyAlignment="1" applyProtection="1">
      <alignment horizontal="center"/>
    </xf>
    <xf numFmtId="1" fontId="19" fillId="0" borderId="30" xfId="0" applyNumberFormat="1" applyFont="1" applyBorder="1" applyAlignment="1" applyProtection="1">
      <alignment horizontal="center"/>
    </xf>
    <xf numFmtId="9" fontId="19" fillId="0" borderId="30" xfId="0" applyNumberFormat="1" applyFont="1" applyBorder="1" applyAlignment="1" applyProtection="1">
      <alignment horizontal="center"/>
    </xf>
    <xf numFmtId="164" fontId="19" fillId="0" borderId="31" xfId="0" applyNumberFormat="1" applyFont="1" applyBorder="1" applyAlignment="1" applyProtection="1">
      <alignment horizontal="center"/>
    </xf>
    <xf numFmtId="0" fontId="23" fillId="0" borderId="0" xfId="0" applyFont="1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23" fillId="0" borderId="0" xfId="0" applyFont="1" applyAlignment="1" applyProtection="1">
      <protection locked="0"/>
    </xf>
    <xf numFmtId="1" fontId="23" fillId="0" borderId="0" xfId="0" applyNumberFormat="1" applyFont="1" applyAlignment="1" applyProtection="1">
      <alignment horizontal="center"/>
      <protection locked="0"/>
    </xf>
    <xf numFmtId="0" fontId="23" fillId="0" borderId="1" xfId="0" applyFont="1" applyBorder="1" applyProtection="1">
      <protection locked="0"/>
    </xf>
    <xf numFmtId="0" fontId="23" fillId="0" borderId="2" xfId="0" applyFont="1" applyBorder="1" applyProtection="1">
      <protection locked="0"/>
    </xf>
    <xf numFmtId="0" fontId="23" fillId="0" borderId="32" xfId="0" applyFont="1" applyBorder="1" applyProtection="1">
      <protection locked="0"/>
    </xf>
    <xf numFmtId="1" fontId="23" fillId="0" borderId="12" xfId="0" applyNumberFormat="1" applyFont="1" applyBorder="1" applyAlignment="1" applyProtection="1">
      <alignment horizontal="center"/>
      <protection locked="0"/>
    </xf>
    <xf numFmtId="1" fontId="23" fillId="0" borderId="13" xfId="0" applyNumberFormat="1" applyFont="1" applyBorder="1" applyAlignment="1" applyProtection="1">
      <alignment horizontal="center"/>
      <protection locked="0"/>
    </xf>
    <xf numFmtId="1" fontId="23" fillId="0" borderId="33" xfId="0" applyNumberFormat="1" applyFont="1" applyBorder="1" applyAlignment="1" applyProtection="1">
      <alignment horizontal="center"/>
      <protection locked="0"/>
    </xf>
    <xf numFmtId="0" fontId="23" fillId="4" borderId="0" xfId="0" applyFont="1" applyFill="1" applyProtection="1">
      <protection locked="0"/>
    </xf>
    <xf numFmtId="0" fontId="24" fillId="0" borderId="0" xfId="0" applyFont="1" applyProtection="1"/>
    <xf numFmtId="0" fontId="23" fillId="0" borderId="0" xfId="0" applyFont="1" applyProtection="1"/>
    <xf numFmtId="0" fontId="23" fillId="0" borderId="0" xfId="0" applyFont="1" applyAlignment="1" applyProtection="1">
      <alignment horizontal="center"/>
    </xf>
    <xf numFmtId="0" fontId="24" fillId="0" borderId="0" xfId="0" applyFont="1" applyAlignment="1" applyProtection="1">
      <alignment horizontal="center"/>
    </xf>
    <xf numFmtId="0" fontId="24" fillId="0" borderId="0" xfId="0" applyFont="1" applyAlignment="1" applyProtection="1">
      <alignment horizontal="center" vertical="center" wrapText="1"/>
    </xf>
    <xf numFmtId="0" fontId="24" fillId="0" borderId="0" xfId="0" applyFont="1" applyAlignment="1" applyProtection="1">
      <alignment wrapText="1"/>
    </xf>
    <xf numFmtId="1" fontId="23" fillId="4" borderId="0" xfId="0" applyNumberFormat="1" applyFont="1" applyFill="1" applyProtection="1"/>
    <xf numFmtId="0" fontId="23" fillId="4" borderId="0" xfId="0" applyFont="1" applyFill="1" applyAlignment="1" applyProtection="1">
      <alignment horizontal="center"/>
    </xf>
    <xf numFmtId="2" fontId="23" fillId="4" borderId="0" xfId="0" applyNumberFormat="1" applyFont="1" applyFill="1" applyAlignment="1" applyProtection="1">
      <alignment horizontal="center"/>
    </xf>
    <xf numFmtId="1" fontId="23" fillId="4" borderId="0" xfId="0" applyNumberFormat="1" applyFont="1" applyFill="1" applyAlignment="1" applyProtection="1">
      <alignment horizontal="center"/>
    </xf>
    <xf numFmtId="0" fontId="23" fillId="4" borderId="0" xfId="0" applyFont="1" applyFill="1" applyProtection="1"/>
    <xf numFmtId="0" fontId="24" fillId="4" borderId="0" xfId="0" applyFont="1" applyFill="1" applyProtection="1"/>
    <xf numFmtId="0" fontId="24" fillId="4" borderId="0" xfId="0" applyFont="1" applyFill="1" applyAlignment="1" applyProtection="1">
      <alignment horizontal="center"/>
    </xf>
    <xf numFmtId="0" fontId="24" fillId="4" borderId="0" xfId="0" applyFont="1" applyFill="1" applyAlignment="1" applyProtection="1">
      <alignment horizontal="center" vertical="center" wrapText="1"/>
    </xf>
    <xf numFmtId="1" fontId="22" fillId="0" borderId="12" xfId="0" applyNumberFormat="1" applyFont="1" applyBorder="1" applyAlignment="1" applyProtection="1">
      <alignment horizontal="center"/>
    </xf>
    <xf numFmtId="1" fontId="21" fillId="0" borderId="12" xfId="0" applyNumberFormat="1" applyFont="1" applyBorder="1" applyAlignment="1" applyProtection="1">
      <alignment horizontal="center"/>
    </xf>
    <xf numFmtId="0" fontId="23" fillId="0" borderId="0" xfId="0" applyFont="1" applyAlignment="1" applyProtection="1">
      <alignment wrapText="1"/>
      <protection locked="0"/>
    </xf>
    <xf numFmtId="1" fontId="23" fillId="0" borderId="0" xfId="0" applyNumberFormat="1" applyFont="1" applyProtection="1"/>
    <xf numFmtId="0" fontId="18" fillId="0" borderId="43" xfId="0" applyFont="1" applyBorder="1" applyProtection="1">
      <protection locked="0"/>
    </xf>
    <xf numFmtId="1" fontId="19" fillId="0" borderId="44" xfId="0" applyNumberFormat="1" applyFont="1" applyBorder="1" applyAlignment="1" applyProtection="1">
      <alignment horizontal="center"/>
    </xf>
    <xf numFmtId="0" fontId="18" fillId="0" borderId="52" xfId="0" applyFont="1" applyBorder="1" applyProtection="1">
      <protection locked="0"/>
    </xf>
    <xf numFmtId="0" fontId="23" fillId="0" borderId="52" xfId="0" applyFont="1" applyBorder="1" applyProtection="1">
      <protection locked="0"/>
    </xf>
    <xf numFmtId="0" fontId="5" fillId="2" borderId="0" xfId="0" applyFont="1" applyFill="1" applyBorder="1" applyAlignment="1">
      <alignment horizontal="left"/>
    </xf>
    <xf numFmtId="0" fontId="19" fillId="0" borderId="36" xfId="0" applyFont="1" applyBorder="1" applyAlignment="1" applyProtection="1">
      <alignment horizontal="center"/>
      <protection locked="0"/>
    </xf>
    <xf numFmtId="0" fontId="19" fillId="0" borderId="66" xfId="0" applyFont="1" applyBorder="1" applyAlignment="1" applyProtection="1">
      <alignment horizontal="center" vertical="center"/>
      <protection locked="0"/>
    </xf>
    <xf numFmtId="0" fontId="25" fillId="0" borderId="49" xfId="0" applyFont="1" applyBorder="1" applyAlignment="1" applyProtection="1">
      <alignment vertical="center"/>
      <protection locked="0"/>
    </xf>
    <xf numFmtId="0" fontId="19" fillId="0" borderId="50" xfId="0" applyFont="1" applyBorder="1" applyAlignment="1" applyProtection="1">
      <alignment vertical="center"/>
      <protection locked="0"/>
    </xf>
    <xf numFmtId="0" fontId="25" fillId="0" borderId="60" xfId="0" applyFont="1" applyBorder="1" applyAlignment="1" applyProtection="1">
      <alignment vertical="center"/>
      <protection locked="0"/>
    </xf>
    <xf numFmtId="0" fontId="25" fillId="0" borderId="39" xfId="0" applyFont="1" applyBorder="1" applyAlignment="1" applyProtection="1">
      <alignment vertical="center"/>
      <protection locked="0"/>
    </xf>
    <xf numFmtId="0" fontId="25" fillId="0" borderId="61" xfId="0" applyFont="1" applyBorder="1" applyAlignment="1" applyProtection="1">
      <alignment vertical="center"/>
      <protection locked="0"/>
    </xf>
    <xf numFmtId="0" fontId="25" fillId="0" borderId="62" xfId="0" applyFont="1" applyBorder="1" applyAlignment="1" applyProtection="1">
      <alignment vertical="center"/>
      <protection locked="0"/>
    </xf>
    <xf numFmtId="0" fontId="21" fillId="0" borderId="20" xfId="0" applyFont="1" applyBorder="1" applyAlignment="1" applyProtection="1">
      <alignment vertical="center"/>
      <protection locked="0"/>
    </xf>
    <xf numFmtId="0" fontId="26" fillId="0" borderId="28" xfId="0" applyFont="1" applyBorder="1" applyAlignment="1" applyProtection="1">
      <alignment vertical="top" wrapText="1"/>
      <protection locked="0"/>
    </xf>
    <xf numFmtId="0" fontId="27" fillId="0" borderId="4" xfId="0" applyFont="1" applyBorder="1" applyAlignment="1" applyProtection="1">
      <alignment vertical="top" wrapText="1"/>
      <protection locked="0"/>
    </xf>
    <xf numFmtId="0" fontId="27" fillId="0" borderId="0" xfId="0" applyFont="1" applyBorder="1" applyAlignment="1" applyProtection="1">
      <alignment vertical="top" wrapText="1"/>
      <protection locked="0"/>
    </xf>
    <xf numFmtId="0" fontId="28" fillId="0" borderId="12" xfId="0" applyFont="1" applyBorder="1" applyAlignment="1" applyProtection="1">
      <alignment horizontal="center"/>
      <protection locked="0"/>
    </xf>
    <xf numFmtId="0" fontId="28" fillId="0" borderId="0" xfId="0" applyFont="1" applyBorder="1" applyAlignment="1" applyProtection="1">
      <alignment horizontal="center"/>
      <protection locked="0"/>
    </xf>
    <xf numFmtId="0" fontId="21" fillId="0" borderId="36" xfId="0" applyFont="1" applyBorder="1" applyAlignment="1" applyProtection="1">
      <alignment horizontal="center"/>
      <protection locked="0"/>
    </xf>
    <xf numFmtId="0" fontId="21" fillId="0" borderId="37" xfId="0" applyFont="1" applyBorder="1" applyAlignment="1" applyProtection="1">
      <alignment horizontal="center"/>
      <protection locked="0"/>
    </xf>
    <xf numFmtId="0" fontId="25" fillId="0" borderId="56" xfId="0" applyFont="1" applyBorder="1" applyAlignment="1" applyProtection="1">
      <alignment horizontal="center" vertical="center"/>
      <protection locked="0"/>
    </xf>
    <xf numFmtId="1" fontId="21" fillId="0" borderId="58" xfId="0" applyNumberFormat="1" applyFont="1" applyBorder="1" applyAlignment="1" applyProtection="1">
      <alignment horizontal="center" vertical="center"/>
    </xf>
    <xf numFmtId="0" fontId="29" fillId="0" borderId="12" xfId="0" applyFont="1" applyBorder="1" applyAlignment="1" applyProtection="1">
      <alignment horizontal="center"/>
      <protection locked="0"/>
    </xf>
    <xf numFmtId="0" fontId="30" fillId="0" borderId="37" xfId="0" applyFont="1" applyBorder="1" applyAlignment="1" applyProtection="1">
      <alignment horizontal="center"/>
      <protection locked="0"/>
    </xf>
    <xf numFmtId="0" fontId="9" fillId="0" borderId="40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textRotation="90"/>
    </xf>
    <xf numFmtId="0" fontId="3" fillId="0" borderId="23" xfId="0" applyFont="1" applyBorder="1" applyAlignment="1">
      <alignment horizontal="center" vertical="center" textRotation="90"/>
    </xf>
    <xf numFmtId="0" fontId="21" fillId="0" borderId="67" xfId="0" applyFont="1" applyBorder="1" applyAlignment="1" applyProtection="1">
      <alignment vertical="top" wrapText="1"/>
      <protection locked="0"/>
    </xf>
    <xf numFmtId="0" fontId="21" fillId="0" borderId="1" xfId="0" applyFont="1" applyBorder="1" applyAlignment="1" applyProtection="1">
      <alignment vertical="top" wrapText="1"/>
      <protection locked="0"/>
    </xf>
    <xf numFmtId="0" fontId="21" fillId="0" borderId="2" xfId="0" applyFont="1" applyBorder="1" applyAlignment="1" applyProtection="1">
      <alignment vertical="top" wrapText="1"/>
      <protection locked="0"/>
    </xf>
    <xf numFmtId="0" fontId="19" fillId="0" borderId="3" xfId="0" applyFont="1" applyBorder="1" applyAlignment="1" applyProtection="1">
      <alignment vertical="top" wrapText="1"/>
      <protection locked="0"/>
    </xf>
    <xf numFmtId="0" fontId="19" fillId="0" borderId="1" xfId="0" applyFont="1" applyBorder="1" applyAlignment="1" applyProtection="1">
      <alignment vertical="top" wrapText="1"/>
      <protection locked="0"/>
    </xf>
    <xf numFmtId="0" fontId="19" fillId="0" borderId="69" xfId="0" applyFont="1" applyBorder="1" applyAlignment="1" applyProtection="1">
      <alignment vertical="top" wrapText="1"/>
      <protection locked="0"/>
    </xf>
    <xf numFmtId="0" fontId="19" fillId="0" borderId="71" xfId="0" applyFont="1" applyBorder="1" applyAlignment="1" applyProtection="1">
      <alignment vertical="top" wrapText="1"/>
      <protection locked="0"/>
    </xf>
    <xf numFmtId="0" fontId="19" fillId="0" borderId="72" xfId="0" applyFont="1" applyBorder="1" applyAlignment="1" applyProtection="1">
      <alignment vertical="top" wrapText="1"/>
      <protection locked="0"/>
    </xf>
    <xf numFmtId="0" fontId="21" fillId="0" borderId="35" xfId="0" applyFont="1" applyBorder="1" applyAlignment="1" applyProtection="1">
      <alignment vertical="top" wrapText="1"/>
      <protection locked="0"/>
    </xf>
    <xf numFmtId="0" fontId="21" fillId="0" borderId="0" xfId="0" applyFont="1" applyBorder="1" applyAlignment="1" applyProtection="1">
      <alignment vertical="top" wrapText="1"/>
      <protection locked="0"/>
    </xf>
    <xf numFmtId="0" fontId="21" fillId="0" borderId="5" xfId="0" applyFont="1" applyBorder="1" applyAlignment="1" applyProtection="1">
      <alignment vertical="top" wrapText="1"/>
      <protection locked="0"/>
    </xf>
    <xf numFmtId="0" fontId="19" fillId="0" borderId="68" xfId="0" applyFont="1" applyBorder="1" applyAlignment="1" applyProtection="1">
      <alignment vertical="top" wrapText="1"/>
      <protection locked="0"/>
    </xf>
    <xf numFmtId="0" fontId="19" fillId="0" borderId="42" xfId="0" applyFont="1" applyBorder="1" applyAlignment="1" applyProtection="1">
      <alignment vertical="top" wrapText="1"/>
      <protection locked="0"/>
    </xf>
    <xf numFmtId="0" fontId="19" fillId="0" borderId="54" xfId="0" applyFont="1" applyBorder="1" applyAlignment="1" applyProtection="1">
      <alignment vertical="top" wrapText="1"/>
      <protection locked="0"/>
    </xf>
    <xf numFmtId="0" fontId="25" fillId="0" borderId="74" xfId="0" applyFont="1" applyBorder="1" applyAlignment="1" applyProtection="1">
      <alignment horizontal="center" vertical="center"/>
      <protection locked="0"/>
    </xf>
    <xf numFmtId="0" fontId="25" fillId="0" borderId="75" xfId="0" applyFont="1" applyBorder="1" applyAlignment="1" applyProtection="1">
      <alignment horizontal="center" vertical="center"/>
      <protection locked="0"/>
    </xf>
    <xf numFmtId="0" fontId="25" fillId="0" borderId="76" xfId="0" applyFont="1" applyBorder="1" applyAlignment="1" applyProtection="1">
      <alignment horizontal="center" vertical="center"/>
      <protection locked="0"/>
    </xf>
    <xf numFmtId="0" fontId="19" fillId="0" borderId="77" xfId="0" applyFont="1" applyBorder="1" applyAlignment="1" applyProtection="1">
      <alignment vertical="center"/>
      <protection locked="0"/>
    </xf>
    <xf numFmtId="0" fontId="18" fillId="0" borderId="0" xfId="0" applyFont="1" applyBorder="1" applyAlignment="1" applyProtection="1">
      <protection locked="0"/>
    </xf>
    <xf numFmtId="0" fontId="19" fillId="0" borderId="78" xfId="0" applyFont="1" applyBorder="1" applyAlignment="1" applyProtection="1">
      <alignment horizontal="center" vertical="center"/>
      <protection locked="0"/>
    </xf>
    <xf numFmtId="0" fontId="18" fillId="0" borderId="77" xfId="0" applyFont="1" applyBorder="1" applyAlignment="1" applyProtection="1">
      <protection locked="0"/>
    </xf>
    <xf numFmtId="0" fontId="18" fillId="0" borderId="79" xfId="0" applyFont="1" applyBorder="1" applyAlignment="1" applyProtection="1">
      <alignment horizontal="center"/>
      <protection locked="0"/>
    </xf>
    <xf numFmtId="0" fontId="25" fillId="0" borderId="77" xfId="0" applyFont="1" applyBorder="1" applyAlignment="1" applyProtection="1">
      <alignment vertical="center"/>
      <protection locked="0"/>
    </xf>
    <xf numFmtId="0" fontId="25" fillId="0" borderId="80" xfId="0" applyFont="1" applyBorder="1" applyAlignment="1" applyProtection="1">
      <alignment horizontal="center" vertical="center"/>
      <protection locked="0"/>
    </xf>
    <xf numFmtId="0" fontId="18" fillId="0" borderId="81" xfId="0" applyFont="1" applyBorder="1" applyAlignment="1" applyProtection="1">
      <alignment horizontal="center"/>
      <protection locked="0"/>
    </xf>
    <xf numFmtId="0" fontId="21" fillId="0" borderId="77" xfId="0" applyFont="1" applyBorder="1" applyAlignment="1" applyProtection="1">
      <alignment vertical="center"/>
      <protection locked="0"/>
    </xf>
    <xf numFmtId="1" fontId="21" fillId="0" borderId="82" xfId="0" applyNumberFormat="1" applyFont="1" applyBorder="1" applyAlignment="1" applyProtection="1">
      <alignment horizontal="center" vertical="center"/>
    </xf>
    <xf numFmtId="0" fontId="18" fillId="0" borderId="83" xfId="0" applyFont="1" applyBorder="1" applyAlignment="1" applyProtection="1">
      <protection locked="0"/>
    </xf>
    <xf numFmtId="0" fontId="18" fillId="0" borderId="84" xfId="0" applyFont="1" applyBorder="1" applyAlignment="1" applyProtection="1">
      <protection locked="0"/>
    </xf>
    <xf numFmtId="0" fontId="18" fillId="0" borderId="85" xfId="0" applyFont="1" applyBorder="1" applyAlignment="1" applyProtection="1">
      <alignment horizontal="center"/>
    </xf>
    <xf numFmtId="0" fontId="26" fillId="0" borderId="86" xfId="0" applyFont="1" applyBorder="1" applyAlignment="1" applyProtection="1">
      <alignment vertical="top" wrapText="1"/>
      <protection locked="0"/>
    </xf>
    <xf numFmtId="0" fontId="26" fillId="0" borderId="87" xfId="0" applyFont="1" applyBorder="1" applyAlignment="1" applyProtection="1">
      <alignment vertical="top" wrapText="1"/>
      <protection locked="0"/>
    </xf>
    <xf numFmtId="0" fontId="26" fillId="0" borderId="88" xfId="0" applyFont="1" applyBorder="1" applyAlignment="1" applyProtection="1">
      <alignment vertical="top" wrapText="1"/>
      <protection locked="0"/>
    </xf>
    <xf numFmtId="164" fontId="19" fillId="0" borderId="30" xfId="0" applyNumberFormat="1" applyFont="1" applyBorder="1" applyAlignment="1" applyProtection="1">
      <alignment horizontal="center"/>
    </xf>
    <xf numFmtId="0" fontId="0" fillId="0" borderId="34" xfId="0" applyBorder="1" applyAlignment="1" applyProtection="1">
      <alignment vertical="center"/>
      <protection locked="0"/>
    </xf>
    <xf numFmtId="0" fontId="0" fillId="0" borderId="53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51" xfId="0" applyBorder="1" applyAlignment="1" applyProtection="1">
      <protection locked="0"/>
    </xf>
    <xf numFmtId="0" fontId="0" fillId="0" borderId="21" xfId="0" applyBorder="1" applyAlignment="1" applyProtection="1">
      <protection locked="0"/>
    </xf>
    <xf numFmtId="0" fontId="0" fillId="0" borderId="22" xfId="0" applyBorder="1" applyAlignment="1" applyProtection="1">
      <protection locked="0"/>
    </xf>
    <xf numFmtId="0" fontId="0" fillId="0" borderId="55" xfId="0" applyBorder="1" applyAlignment="1" applyProtection="1">
      <alignment horizontal="center"/>
      <protection locked="0"/>
    </xf>
    <xf numFmtId="0" fontId="0" fillId="0" borderId="57" xfId="0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0" fillId="0" borderId="63" xfId="0" applyBorder="1" applyAlignment="1" applyProtection="1">
      <protection locked="0"/>
    </xf>
    <xf numFmtId="0" fontId="0" fillId="0" borderId="64" xfId="0" applyBorder="1" applyAlignment="1" applyProtection="1">
      <protection locked="0"/>
    </xf>
    <xf numFmtId="0" fontId="0" fillId="0" borderId="37" xfId="0" applyBorder="1" applyAlignment="1" applyProtection="1">
      <protection locked="0"/>
    </xf>
    <xf numFmtId="0" fontId="0" fillId="0" borderId="38" xfId="0" applyBorder="1" applyAlignment="1" applyProtection="1">
      <protection locked="0"/>
    </xf>
    <xf numFmtId="1" fontId="23" fillId="4" borderId="0" xfId="0" applyNumberFormat="1" applyFont="1" applyFill="1" applyAlignment="1" applyProtection="1">
      <alignment horizontal="center"/>
      <protection locked="0"/>
    </xf>
    <xf numFmtId="0" fontId="19" fillId="0" borderId="17" xfId="0" applyFont="1" applyBorder="1" applyAlignment="1" applyProtection="1"/>
    <xf numFmtId="0" fontId="0" fillId="0" borderId="18" xfId="0" applyBorder="1" applyAlignment="1" applyProtection="1"/>
    <xf numFmtId="0" fontId="0" fillId="0" borderId="19" xfId="0" applyBorder="1" applyAlignment="1" applyProtection="1"/>
    <xf numFmtId="0" fontId="26" fillId="0" borderId="46" xfId="0" applyFont="1" applyBorder="1" applyAlignment="1" applyProtection="1">
      <alignment horizontal="center" wrapText="1"/>
    </xf>
    <xf numFmtId="0" fontId="0" fillId="0" borderId="47" xfId="0" applyBorder="1" applyAlignment="1" applyProtection="1">
      <alignment horizontal="center" wrapText="1"/>
    </xf>
    <xf numFmtId="0" fontId="0" fillId="0" borderId="48" xfId="0" applyBorder="1" applyAlignment="1" applyProtection="1">
      <alignment horizontal="center" wrapText="1"/>
    </xf>
    <xf numFmtId="0" fontId="0" fillId="0" borderId="20" xfId="0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26" xfId="0" applyBorder="1" applyAlignment="1" applyProtection="1">
      <alignment wrapText="1"/>
    </xf>
    <xf numFmtId="0" fontId="19" fillId="0" borderId="20" xfId="0" applyFont="1" applyBorder="1" applyProtection="1"/>
    <xf numFmtId="0" fontId="19" fillId="0" borderId="0" xfId="0" applyFont="1" applyBorder="1" applyProtection="1"/>
    <xf numFmtId="0" fontId="18" fillId="0" borderId="0" xfId="0" applyFont="1" applyProtection="1"/>
    <xf numFmtId="0" fontId="19" fillId="0" borderId="21" xfId="0" applyFont="1" applyFill="1" applyBorder="1" applyProtection="1"/>
    <xf numFmtId="0" fontId="19" fillId="0" borderId="22" xfId="0" applyFont="1" applyFill="1" applyBorder="1" applyProtection="1"/>
    <xf numFmtId="0" fontId="18" fillId="0" borderId="22" xfId="0" applyFont="1" applyBorder="1" applyProtection="1"/>
    <xf numFmtId="0" fontId="0" fillId="0" borderId="65" xfId="0" applyBorder="1" applyAlignment="1" applyProtection="1">
      <alignment horizontal="center"/>
    </xf>
    <xf numFmtId="1" fontId="34" fillId="0" borderId="89" xfId="0" applyNumberFormat="1" applyFont="1" applyBorder="1" applyAlignment="1" applyProtection="1">
      <alignment horizontal="center"/>
    </xf>
    <xf numFmtId="0" fontId="23" fillId="0" borderId="52" xfId="0" applyFont="1" applyBorder="1" applyProtection="1"/>
    <xf numFmtId="0" fontId="0" fillId="0" borderId="0" xfId="0" applyProtection="1"/>
    <xf numFmtId="0" fontId="23" fillId="0" borderId="0" xfId="0" applyFont="1" applyAlignment="1" applyProtection="1">
      <alignment wrapText="1"/>
    </xf>
    <xf numFmtId="1" fontId="23" fillId="0" borderId="52" xfId="0" applyNumberFormat="1" applyFont="1" applyBorder="1" applyAlignment="1" applyProtection="1">
      <alignment horizontal="center"/>
    </xf>
    <xf numFmtId="0" fontId="24" fillId="0" borderId="0" xfId="0" applyFont="1" applyAlignment="1" applyProtection="1"/>
    <xf numFmtId="0" fontId="23" fillId="0" borderId="0" xfId="0" applyFont="1" applyAlignment="1" applyProtection="1">
      <alignment horizontal="left"/>
    </xf>
    <xf numFmtId="0" fontId="23" fillId="0" borderId="0" xfId="0" applyFont="1" applyAlignment="1" applyProtection="1"/>
    <xf numFmtId="2" fontId="23" fillId="0" borderId="0" xfId="0" applyNumberFormat="1" applyFont="1" applyProtection="1"/>
    <xf numFmtId="1" fontId="23" fillId="0" borderId="0" xfId="0" applyNumberFormat="1" applyFont="1" applyAlignment="1" applyProtection="1">
      <alignment horizontal="center"/>
    </xf>
    <xf numFmtId="164" fontId="23" fillId="0" borderId="0" xfId="0" applyNumberFormat="1" applyFont="1" applyAlignment="1" applyProtection="1">
      <alignment horizontal="left"/>
    </xf>
    <xf numFmtId="0" fontId="23" fillId="0" borderId="3" xfId="0" applyFont="1" applyBorder="1" applyProtection="1"/>
    <xf numFmtId="0" fontId="23" fillId="0" borderId="1" xfId="0" applyFont="1" applyBorder="1" applyProtection="1"/>
    <xf numFmtId="0" fontId="23" fillId="0" borderId="2" xfId="0" applyFont="1" applyBorder="1" applyProtection="1"/>
    <xf numFmtId="0" fontId="23" fillId="0" borderId="32" xfId="0" applyFont="1" applyBorder="1" applyProtection="1"/>
    <xf numFmtId="0" fontId="23" fillId="0" borderId="52" xfId="0" applyFont="1" applyBorder="1" applyAlignment="1" applyProtection="1">
      <alignment horizontal="center"/>
    </xf>
    <xf numFmtId="1" fontId="23" fillId="0" borderId="23" xfId="0" applyNumberFormat="1" applyFont="1" applyBorder="1" applyAlignment="1" applyProtection="1">
      <alignment horizontal="center"/>
    </xf>
    <xf numFmtId="1" fontId="23" fillId="0" borderId="12" xfId="0" applyNumberFormat="1" applyFont="1" applyBorder="1" applyAlignment="1" applyProtection="1">
      <alignment horizontal="center"/>
    </xf>
    <xf numFmtId="1" fontId="23" fillId="0" borderId="13" xfId="0" applyNumberFormat="1" applyFont="1" applyBorder="1" applyAlignment="1" applyProtection="1">
      <alignment horizontal="center"/>
    </xf>
    <xf numFmtId="1" fontId="23" fillId="0" borderId="33" xfId="0" applyNumberFormat="1" applyFont="1" applyBorder="1" applyAlignment="1" applyProtection="1">
      <alignment horizontal="center"/>
    </xf>
    <xf numFmtId="2" fontId="23" fillId="0" borderId="52" xfId="0" applyNumberFormat="1" applyFont="1" applyBorder="1" applyProtection="1"/>
    <xf numFmtId="0" fontId="0" fillId="0" borderId="12" xfId="0" applyBorder="1" applyAlignment="1" applyProtection="1">
      <protection locked="0"/>
    </xf>
    <xf numFmtId="0" fontId="0" fillId="0" borderId="70" xfId="0" applyBorder="1" applyAlignment="1" applyProtection="1"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0" fontId="2" fillId="0" borderId="42" xfId="0" applyFont="1" applyBorder="1" applyAlignment="1" applyProtection="1">
      <alignment vertical="top" wrapText="1"/>
      <protection locked="0"/>
    </xf>
    <xf numFmtId="0" fontId="2" fillId="0" borderId="59" xfId="0" applyFont="1" applyBorder="1" applyAlignment="1" applyProtection="1">
      <alignment vertical="top" wrapText="1"/>
      <protection locked="0"/>
    </xf>
    <xf numFmtId="0" fontId="2" fillId="0" borderId="73" xfId="0" applyFont="1" applyBorder="1" applyAlignment="1" applyProtection="1">
      <alignment vertical="top" wrapText="1"/>
      <protection locked="0"/>
    </xf>
    <xf numFmtId="0" fontId="24" fillId="4" borderId="0" xfId="0" applyFont="1" applyFill="1" applyAlignment="1" applyProtection="1">
      <alignment wrapText="1"/>
      <protection locked="0"/>
    </xf>
    <xf numFmtId="0" fontId="19" fillId="0" borderId="17" xfId="0" applyFont="1" applyBorder="1" applyProtection="1"/>
    <xf numFmtId="0" fontId="19" fillId="0" borderId="18" xfId="0" applyFont="1" applyBorder="1" applyProtection="1"/>
    <xf numFmtId="0" fontId="20" fillId="0" borderId="18" xfId="0" applyFont="1" applyBorder="1" applyProtection="1"/>
    <xf numFmtId="0" fontId="18" fillId="0" borderId="19" xfId="0" applyFont="1" applyBorder="1" applyProtection="1"/>
    <xf numFmtId="0" fontId="26" fillId="0" borderId="20" xfId="0" applyFont="1" applyBorder="1" applyAlignment="1" applyProtection="1">
      <alignment horizontal="center" wrapText="1"/>
    </xf>
    <xf numFmtId="0" fontId="26" fillId="0" borderId="0" xfId="0" applyFont="1" applyBorder="1" applyAlignment="1" applyProtection="1">
      <alignment horizontal="center" wrapText="1"/>
    </xf>
    <xf numFmtId="0" fontId="26" fillId="0" borderId="26" xfId="0" applyFont="1" applyBorder="1" applyAlignment="1" applyProtection="1">
      <alignment horizontal="center" wrapText="1"/>
    </xf>
    <xf numFmtId="0" fontId="18" fillId="0" borderId="20" xfId="0" applyFont="1" applyBorder="1" applyAlignment="1" applyProtection="1">
      <alignment wrapText="1"/>
    </xf>
    <xf numFmtId="0" fontId="18" fillId="0" borderId="0" xfId="0" applyFont="1" applyBorder="1" applyAlignment="1" applyProtection="1">
      <alignment wrapText="1"/>
    </xf>
    <xf numFmtId="0" fontId="18" fillId="0" borderId="26" xfId="0" applyFont="1" applyBorder="1" applyAlignment="1" applyProtection="1">
      <alignment wrapText="1"/>
    </xf>
    <xf numFmtId="1" fontId="18" fillId="0" borderId="43" xfId="0" applyNumberFormat="1" applyFont="1" applyBorder="1" applyProtection="1"/>
    <xf numFmtId="0" fontId="23" fillId="0" borderId="0" xfId="0" applyFont="1" applyAlignment="1" applyProtection="1">
      <alignment wrapText="1"/>
    </xf>
    <xf numFmtId="0" fontId="18" fillId="0" borderId="43" xfId="0" applyFont="1" applyBorder="1" applyProtection="1"/>
    <xf numFmtId="1" fontId="23" fillId="0" borderId="25" xfId="0" applyNumberFormat="1" applyFont="1" applyBorder="1" applyAlignment="1" applyProtection="1">
      <alignment horizontal="center"/>
    </xf>
    <xf numFmtId="0" fontId="23" fillId="0" borderId="25" xfId="0" applyFont="1" applyBorder="1" applyProtection="1"/>
    <xf numFmtId="0" fontId="18" fillId="0" borderId="25" xfId="0" applyFont="1" applyBorder="1" applyProtection="1"/>
    <xf numFmtId="0" fontId="35" fillId="2" borderId="0" xfId="0" applyFont="1" applyFill="1" applyBorder="1"/>
    <xf numFmtId="0" fontId="2" fillId="2" borderId="0" xfId="0" applyFont="1" applyFill="1" applyBorder="1" applyAlignment="1">
      <alignment horizontal="left" vertical="center"/>
    </xf>
    <xf numFmtId="0" fontId="0" fillId="5" borderId="0" xfId="0" applyFill="1" applyBorder="1"/>
    <xf numFmtId="0" fontId="0" fillId="5" borderId="0" xfId="0" applyFill="1" applyAlignment="1"/>
    <xf numFmtId="0" fontId="0" fillId="2" borderId="0" xfId="0" applyFont="1" applyFill="1" applyBorder="1" applyAlignment="1">
      <alignment horizontal="left" vertical="center"/>
    </xf>
    <xf numFmtId="0" fontId="36" fillId="5" borderId="0" xfId="0" applyFont="1" applyFill="1" applyAlignment="1"/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CC00"/>
      <color rgb="FF009900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sz="1725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Input VA required by 1 anode + 1 cathode</a:t>
            </a:r>
          </a:p>
        </c:rich>
      </c:tx>
      <c:layout>
        <c:manualLayout>
          <c:xMode val="edge"/>
          <c:yMode val="edge"/>
          <c:x val="0.27485411707257534"/>
          <c:y val="2.901018122308816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6899316500231383E-2"/>
          <c:y val="0.30664395229982971"/>
          <c:w val="0.78003949782686255"/>
          <c:h val="0.53321976149914818"/>
        </c:manualLayout>
      </c:layout>
      <c:scatterChart>
        <c:scatterStyle val="smoothMarker"/>
        <c:ser>
          <c:idx val="2"/>
          <c:order val="1"/>
          <c:tx>
            <c:strRef>
              <c:f>'Electro-calc Single anode'!$B$17</c:f>
              <c:strCache>
                <c:ptCount val="1"/>
                <c:pt idx="0">
                  <c:v>300 mm Diameter Anode  600 microSiemens Conductivity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xVal>
            <c:numRef>
              <c:f>'Electro-calc Single anode'!$C$20:$C$29</c:f>
              <c:numCache>
                <c:formatCode>General</c:formatCode>
                <c:ptCount val="10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350</c:v>
                </c:pt>
                <c:pt idx="7">
                  <c:v>400</c:v>
                </c:pt>
                <c:pt idx="8">
                  <c:v>450</c:v>
                </c:pt>
                <c:pt idx="9">
                  <c:v>500</c:v>
                </c:pt>
              </c:numCache>
            </c:numRef>
          </c:xVal>
          <c:yVal>
            <c:numRef>
              <c:f>'Electro-calc Single anode'!$H$20:$H$29</c:f>
              <c:numCache>
                <c:formatCode>General</c:formatCode>
                <c:ptCount val="10"/>
              </c:numCache>
            </c:numRef>
          </c:yVal>
          <c:smooth val="1"/>
        </c:ser>
        <c:ser>
          <c:idx val="0"/>
          <c:order val="2"/>
          <c:tx>
            <c:strRef>
              <c:f>'Electro-calc Single anode'!$F$19</c:f>
              <c:strCache>
                <c:ptCount val="1"/>
                <c:pt idx="0">
                  <c:v>Input VA dc</c:v>
                </c:pt>
              </c:strCache>
            </c:strRef>
          </c:tx>
          <c:spPr>
            <a:ln w="635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'Electro-calc Single anode'!$C$20:$C$29</c:f>
              <c:numCache>
                <c:formatCode>General</c:formatCode>
                <c:ptCount val="10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350</c:v>
                </c:pt>
                <c:pt idx="7">
                  <c:v>400</c:v>
                </c:pt>
                <c:pt idx="8">
                  <c:v>450</c:v>
                </c:pt>
                <c:pt idx="9">
                  <c:v>500</c:v>
                </c:pt>
              </c:numCache>
            </c:numRef>
          </c:xVal>
          <c:yVal>
            <c:numRef>
              <c:f>'Electro-calc Single anode'!$F$20:$F$29</c:f>
              <c:numCache>
                <c:formatCode>0</c:formatCode>
                <c:ptCount val="10"/>
                <c:pt idx="0">
                  <c:v>119.94431154945551</c:v>
                </c:pt>
                <c:pt idx="1">
                  <c:v>479.77724619782202</c:v>
                </c:pt>
                <c:pt idx="2">
                  <c:v>1079.4988039450998</c:v>
                </c:pt>
                <c:pt idx="3">
                  <c:v>1919.1089847912881</c:v>
                </c:pt>
                <c:pt idx="4">
                  <c:v>2998.6077887363881</c:v>
                </c:pt>
                <c:pt idx="5">
                  <c:v>4317.9952157803991</c:v>
                </c:pt>
                <c:pt idx="6">
                  <c:v>5877.2712659233212</c:v>
                </c:pt>
                <c:pt idx="7">
                  <c:v>7676.4359391651524</c:v>
                </c:pt>
                <c:pt idx="8">
                  <c:v>9715.4892355058964</c:v>
                </c:pt>
                <c:pt idx="9">
                  <c:v>11994.431154945552</c:v>
                </c:pt>
              </c:numCache>
            </c:numRef>
          </c:yVal>
          <c:smooth val="1"/>
        </c:ser>
        <c:axId val="37968896"/>
        <c:axId val="61346944"/>
      </c:scatterChart>
      <c:scatterChart>
        <c:scatterStyle val="lineMarker"/>
        <c:ser>
          <c:idx val="1"/>
          <c:order val="0"/>
          <c:tx>
            <c:strRef>
              <c:f>'Electro-calc Single anode'!$G$19</c:f>
              <c:strCache>
                <c:ptCount val="1"/>
                <c:pt idx="0">
                  <c:v>Input VA @25% Duty Cycle pdc</c:v>
                </c:pt>
              </c:strCache>
            </c:strRef>
          </c:tx>
          <c:spPr>
            <a:ln w="635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'Electro-calc Single anode'!$C$20:$C$29</c:f>
              <c:numCache>
                <c:formatCode>General</c:formatCode>
                <c:ptCount val="10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350</c:v>
                </c:pt>
                <c:pt idx="7">
                  <c:v>400</c:v>
                </c:pt>
                <c:pt idx="8">
                  <c:v>450</c:v>
                </c:pt>
                <c:pt idx="9">
                  <c:v>500</c:v>
                </c:pt>
              </c:numCache>
            </c:numRef>
          </c:xVal>
          <c:yVal>
            <c:numRef>
              <c:f>'Electro-calc Single anode'!$G$20:$G$29</c:f>
              <c:numCache>
                <c:formatCode>0</c:formatCode>
                <c:ptCount val="10"/>
                <c:pt idx="0">
                  <c:v>29.986077887363876</c:v>
                </c:pt>
                <c:pt idx="1">
                  <c:v>119.94431154945551</c:v>
                </c:pt>
                <c:pt idx="2">
                  <c:v>269.87470098627495</c:v>
                </c:pt>
                <c:pt idx="3">
                  <c:v>479.77724619782202</c:v>
                </c:pt>
                <c:pt idx="4">
                  <c:v>749.65194718409703</c:v>
                </c:pt>
                <c:pt idx="5">
                  <c:v>1079.4988039450998</c:v>
                </c:pt>
                <c:pt idx="6">
                  <c:v>1469.3178164808303</c:v>
                </c:pt>
                <c:pt idx="7">
                  <c:v>1919.1089847912881</c:v>
                </c:pt>
                <c:pt idx="8">
                  <c:v>2428.8723088764741</c:v>
                </c:pt>
                <c:pt idx="9">
                  <c:v>2998.6077887363881</c:v>
                </c:pt>
              </c:numCache>
            </c:numRef>
          </c:yVal>
          <c:smooth val="1"/>
        </c:ser>
        <c:axId val="61349248"/>
        <c:axId val="70395008"/>
      </c:scatterChart>
      <c:valAx>
        <c:axId val="37968896"/>
        <c:scaling>
          <c:orientation val="minMax"/>
          <c:max val="5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Input volts </a:t>
                </a:r>
              </a:p>
            </c:rich>
          </c:tx>
          <c:layout>
            <c:manualLayout>
              <c:xMode val="edge"/>
              <c:yMode val="edge"/>
              <c:x val="0.44444485137032286"/>
              <c:y val="0.9129699928905822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46944"/>
        <c:crosses val="autoZero"/>
        <c:crossBetween val="midCat"/>
      </c:valAx>
      <c:valAx>
        <c:axId val="61346944"/>
        <c:scaling>
          <c:orientation val="minMax"/>
          <c:max val="3500"/>
          <c:min val="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Input VA req (dc)</a:t>
                </a:r>
              </a:p>
            </c:rich>
          </c:tx>
          <c:layout>
            <c:manualLayout>
              <c:xMode val="edge"/>
              <c:yMode val="edge"/>
              <c:x val="1.7543897129137932E-2"/>
              <c:y val="0.4334475311540061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968896"/>
        <c:crosses val="autoZero"/>
        <c:crossBetween val="midCat"/>
      </c:valAx>
      <c:valAx>
        <c:axId val="61349248"/>
        <c:scaling>
          <c:orientation val="minMax"/>
        </c:scaling>
        <c:delete val="1"/>
        <c:axPos val="b"/>
        <c:numFmt formatCode="General" sourceLinked="1"/>
        <c:tickLblPos val="nextTo"/>
        <c:crossAx val="70395008"/>
        <c:crosses val="autoZero"/>
        <c:crossBetween val="midCat"/>
      </c:valAx>
      <c:valAx>
        <c:axId val="70395008"/>
        <c:scaling>
          <c:orientation val="minMax"/>
          <c:min val="500"/>
        </c:scaling>
        <c:axPos val="r"/>
        <c:title>
          <c:tx>
            <c:rich>
              <a:bodyPr/>
              <a:lstStyle/>
              <a:p>
                <a:pPr>
                  <a:defRPr sz="1350" b="1" i="0" u="none" strike="noStrike" baseline="0">
                    <a:solidFill>
                      <a:srgbClr val="FF00FF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Input VA req (pdc)</a:t>
                </a:r>
              </a:p>
            </c:rich>
          </c:tx>
          <c:layout>
            <c:manualLayout>
              <c:xMode val="edge"/>
              <c:yMode val="edge"/>
              <c:x val="0.93895440395531959"/>
              <c:y val="0.41908006814310056"/>
            </c:manualLayout>
          </c:layout>
          <c:spPr>
            <a:noFill/>
            <a:ln w="25400">
              <a:noFill/>
            </a:ln>
          </c:spPr>
        </c:title>
        <c:numFmt formatCode="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49248"/>
        <c:crosses val="max"/>
        <c:crossBetween val="midCat"/>
      </c:valAx>
      <c:spPr>
        <a:solidFill>
          <a:schemeClr val="accent1">
            <a:lumMod val="40000"/>
            <a:lumOff val="6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7635679261022608"/>
          <c:y val="0.14310051107325381"/>
          <c:w val="0.59980681193920526"/>
          <c:h val="0.1226575809199318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chemeClr val="accent1">
        <a:lumMod val="20000"/>
        <a:lumOff val="80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9.5744680851063843E-2"/>
          <c:y val="0.23208758044864142"/>
          <c:w val="0.8694390715667315"/>
          <c:h val="0.6121504638678934"/>
        </c:manualLayout>
      </c:layout>
      <c:scatterChart>
        <c:scatterStyle val="lineMarker"/>
        <c:ser>
          <c:idx val="1"/>
          <c:order val="0"/>
          <c:tx>
            <c:strRef>
              <c:f>'Electro-calc Single anode'!$B$57</c:f>
              <c:strCache>
                <c:ptCount val="1"/>
                <c:pt idx="0">
                  <c:v>Anode Diameter = 300mm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xVal>
            <c:numRef>
              <c:f>'Electro-calc Single anode'!$A$61:$A$71</c:f>
              <c:numCache>
                <c:formatCode>General</c:formatCode>
                <c:ptCount val="11"/>
                <c:pt idx="0">
                  <c:v>50</c:v>
                </c:pt>
                <c:pt idx="1">
                  <c:v>75</c:v>
                </c:pt>
                <c:pt idx="2">
                  <c:v>100</c:v>
                </c:pt>
                <c:pt idx="3">
                  <c:v>125</c:v>
                </c:pt>
                <c:pt idx="4">
                  <c:v>150</c:v>
                </c:pt>
                <c:pt idx="5">
                  <c:v>175</c:v>
                </c:pt>
                <c:pt idx="6">
                  <c:v>200</c:v>
                </c:pt>
                <c:pt idx="7">
                  <c:v>225</c:v>
                </c:pt>
                <c:pt idx="8">
                  <c:v>250</c:v>
                </c:pt>
                <c:pt idx="9">
                  <c:v>275</c:v>
                </c:pt>
                <c:pt idx="10">
                  <c:v>300</c:v>
                </c:pt>
              </c:numCache>
            </c:numRef>
          </c:xVal>
          <c:yVal>
            <c:numRef>
              <c:f>'Electro-calc Single anode'!$A$56</c:f>
              <c:numCache>
                <c:formatCode>General</c:formatCode>
                <c:ptCount val="1"/>
              </c:numCache>
            </c:numRef>
          </c:yVal>
        </c:ser>
        <c:ser>
          <c:idx val="5"/>
          <c:order val="1"/>
          <c:tx>
            <c:strRef>
              <c:f>'Electro-calc Single anode'!$G$57</c:f>
              <c:strCache>
                <c:ptCount val="1"/>
                <c:pt idx="0">
                  <c:v>Anode voltage = 109 volts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minus"/>
            <c:errValType val="percentage"/>
            <c:val val="100"/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'Electro-calc Single anode'!$G$58</c:f>
              <c:numCache>
                <c:formatCode>0</c:formatCode>
                <c:ptCount val="1"/>
                <c:pt idx="0">
                  <c:v>109.32210046861164</c:v>
                </c:pt>
              </c:numCache>
            </c:numRef>
          </c:xVal>
          <c:yVal>
            <c:numRef>
              <c:f>'Electro-calc Single anode'!$J$60</c:f>
              <c:numCache>
                <c:formatCode>0</c:formatCode>
                <c:ptCount val="1"/>
                <c:pt idx="0">
                  <c:v>273.32275618773554</c:v>
                </c:pt>
              </c:numCache>
            </c:numRef>
          </c:yVal>
        </c:ser>
        <c:ser>
          <c:idx val="0"/>
          <c:order val="2"/>
          <c:tx>
            <c:strRef>
              <c:f>'Electro-calc Single anode'!$B$59</c:f>
              <c:strCache>
                <c:ptCount val="1"/>
                <c:pt idx="0">
                  <c:v>E = 0.1 V/cm</c:v>
                </c:pt>
              </c:strCache>
            </c:strRef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trendline>
            <c:spPr>
              <a:ln w="63500">
                <a:solidFill>
                  <a:srgbClr val="00FF00"/>
                </a:solidFill>
                <a:prstDash val="solid"/>
              </a:ln>
            </c:spPr>
            <c:trendlineType val="power"/>
            <c:backward val="50"/>
          </c:trendline>
          <c:xVal>
            <c:numRef>
              <c:f>'Electro-calc Single anode'!$A$60:$A$71</c:f>
              <c:numCache>
                <c:formatCode>General</c:formatCode>
                <c:ptCount val="12"/>
                <c:pt idx="0">
                  <c:v>25</c:v>
                </c:pt>
                <c:pt idx="1">
                  <c:v>50</c:v>
                </c:pt>
                <c:pt idx="2">
                  <c:v>75</c:v>
                </c:pt>
                <c:pt idx="3">
                  <c:v>100</c:v>
                </c:pt>
                <c:pt idx="4">
                  <c:v>125</c:v>
                </c:pt>
                <c:pt idx="5">
                  <c:v>150</c:v>
                </c:pt>
                <c:pt idx="6">
                  <c:v>175</c:v>
                </c:pt>
                <c:pt idx="7">
                  <c:v>200</c:v>
                </c:pt>
                <c:pt idx="8">
                  <c:v>225</c:v>
                </c:pt>
                <c:pt idx="9">
                  <c:v>250</c:v>
                </c:pt>
                <c:pt idx="10">
                  <c:v>275</c:v>
                </c:pt>
                <c:pt idx="11">
                  <c:v>300</c:v>
                </c:pt>
              </c:numCache>
            </c:numRef>
          </c:xVal>
          <c:yVal>
            <c:numRef>
              <c:f>'Electro-calc Single anode'!$B$60:$B$71</c:f>
              <c:numCache>
                <c:formatCode>0</c:formatCode>
                <c:ptCount val="12"/>
                <c:pt idx="0">
                  <c:v>37.975379522611924</c:v>
                </c:pt>
                <c:pt idx="1">
                  <c:v>65.89792332410326</c:v>
                </c:pt>
                <c:pt idx="2">
                  <c:v>90.654559565664698</c:v>
                </c:pt>
                <c:pt idx="3">
                  <c:v>113.47821732884613</c:v>
                </c:pt>
                <c:pt idx="4">
                  <c:v>134.9234071980934</c:v>
                </c:pt>
                <c:pt idx="5">
                  <c:v>155.3047010622559</c:v>
                </c:pt>
                <c:pt idx="6">
                  <c:v>174.82399914173703</c:v>
                </c:pt>
                <c:pt idx="7">
                  <c:v>193.62141326934153</c:v>
                </c:pt>
                <c:pt idx="8">
                  <c:v>211.79959763095795</c:v>
                </c:pt>
                <c:pt idx="9">
                  <c:v>229.43683351959325</c:v>
                </c:pt>
                <c:pt idx="10">
                  <c:v>246.5946826173429</c:v>
                </c:pt>
                <c:pt idx="11">
                  <c:v>263.32275618773554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'Electro-calc Single anode'!$C$59</c:f>
              <c:strCache>
                <c:ptCount val="1"/>
                <c:pt idx="0">
                  <c:v>E = 0.2 V/cm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trendline>
            <c:spPr>
              <a:ln w="63500">
                <a:solidFill>
                  <a:srgbClr val="0000FF"/>
                </a:solidFill>
                <a:prstDash val="solid"/>
              </a:ln>
            </c:spPr>
            <c:trendlineType val="power"/>
            <c:backward val="50"/>
          </c:trendline>
          <c:xVal>
            <c:numRef>
              <c:f>'Electro-calc Single anode'!$A$60:$A$71</c:f>
              <c:numCache>
                <c:formatCode>General</c:formatCode>
                <c:ptCount val="12"/>
                <c:pt idx="0">
                  <c:v>25</c:v>
                </c:pt>
                <c:pt idx="1">
                  <c:v>50</c:v>
                </c:pt>
                <c:pt idx="2">
                  <c:v>75</c:v>
                </c:pt>
                <c:pt idx="3">
                  <c:v>100</c:v>
                </c:pt>
                <c:pt idx="4">
                  <c:v>125</c:v>
                </c:pt>
                <c:pt idx="5">
                  <c:v>150</c:v>
                </c:pt>
                <c:pt idx="6">
                  <c:v>175</c:v>
                </c:pt>
                <c:pt idx="7">
                  <c:v>200</c:v>
                </c:pt>
                <c:pt idx="8">
                  <c:v>225</c:v>
                </c:pt>
                <c:pt idx="9">
                  <c:v>250</c:v>
                </c:pt>
                <c:pt idx="10">
                  <c:v>275</c:v>
                </c:pt>
                <c:pt idx="11">
                  <c:v>300</c:v>
                </c:pt>
              </c:numCache>
            </c:numRef>
          </c:xVal>
          <c:yVal>
            <c:numRef>
              <c:f>'Electro-calc Single anode'!$C$60:$C$71</c:f>
              <c:numCache>
                <c:formatCode>0</c:formatCode>
                <c:ptCount val="12"/>
                <c:pt idx="0">
                  <c:v>22.240070292926621</c:v>
                </c:pt>
                <c:pt idx="1">
                  <c:v>38.553820333298248</c:v>
                </c:pt>
                <c:pt idx="2">
                  <c:v>53.001877685956266</c:v>
                </c:pt>
                <c:pt idx="3">
                  <c:v>66.310962739895132</c:v>
                </c:pt>
                <c:pt idx="4">
                  <c:v>78.807883721668659</c:v>
                </c:pt>
                <c:pt idx="5">
                  <c:v>90.678023845091403</c:v>
                </c:pt>
                <c:pt idx="6">
                  <c:v>102.04035968565469</c:v>
                </c:pt>
                <c:pt idx="7">
                  <c:v>112.97745280982963</c:v>
                </c:pt>
                <c:pt idx="8">
                  <c:v>123.54979009628242</c:v>
                </c:pt>
                <c:pt idx="9">
                  <c:v>133.80349545284557</c:v>
                </c:pt>
                <c:pt idx="10">
                  <c:v>143.7748402424883</c:v>
                </c:pt>
                <c:pt idx="11">
                  <c:v>153.49305389447477</c:v>
                </c:pt>
              </c:numCache>
            </c:numRef>
          </c:yVal>
        </c:ser>
        <c:ser>
          <c:idx val="4"/>
          <c:order val="4"/>
          <c:tx>
            <c:strRef>
              <c:f>'Electro-calc Single anode'!$D$59</c:f>
              <c:strCache>
                <c:ptCount val="1"/>
                <c:pt idx="0">
                  <c:v>E = 0.5 V/cm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none"/>
          </c:marker>
          <c:trendline>
            <c:spPr>
              <a:ln w="63500">
                <a:solidFill>
                  <a:srgbClr val="FF9900"/>
                </a:solidFill>
                <a:prstDash val="solid"/>
              </a:ln>
            </c:spPr>
            <c:trendlineType val="power"/>
            <c:backward val="50"/>
          </c:trendline>
          <c:xVal>
            <c:numRef>
              <c:f>'Electro-calc Single anode'!$A$60:$A$71</c:f>
              <c:numCache>
                <c:formatCode>General</c:formatCode>
                <c:ptCount val="12"/>
                <c:pt idx="0">
                  <c:v>25</c:v>
                </c:pt>
                <c:pt idx="1">
                  <c:v>50</c:v>
                </c:pt>
                <c:pt idx="2">
                  <c:v>75</c:v>
                </c:pt>
                <c:pt idx="3">
                  <c:v>100</c:v>
                </c:pt>
                <c:pt idx="4">
                  <c:v>125</c:v>
                </c:pt>
                <c:pt idx="5">
                  <c:v>150</c:v>
                </c:pt>
                <c:pt idx="6">
                  <c:v>175</c:v>
                </c:pt>
                <c:pt idx="7">
                  <c:v>200</c:v>
                </c:pt>
                <c:pt idx="8">
                  <c:v>225</c:v>
                </c:pt>
                <c:pt idx="9">
                  <c:v>250</c:v>
                </c:pt>
                <c:pt idx="10">
                  <c:v>275</c:v>
                </c:pt>
                <c:pt idx="11">
                  <c:v>300</c:v>
                </c:pt>
              </c:numCache>
            </c:numRef>
          </c:xVal>
          <c:yVal>
            <c:numRef>
              <c:f>'Electro-calc Single anode'!$D$60:$D$71</c:f>
              <c:numCache>
                <c:formatCode>0</c:formatCode>
                <c:ptCount val="12"/>
                <c:pt idx="0">
                  <c:v>10.943966308687708</c:v>
                </c:pt>
                <c:pt idx="1">
                  <c:v>18.962819252927066</c:v>
                </c:pt>
                <c:pt idx="2">
                  <c:v>26.062738383561076</c:v>
                </c:pt>
                <c:pt idx="3">
                  <c:v>32.602048685865441</c:v>
                </c:pt>
                <c:pt idx="4">
                  <c:v>38.741792680272759</c:v>
                </c:pt>
                <c:pt idx="5">
                  <c:v>44.573284407872599</c:v>
                </c:pt>
                <c:pt idx="6">
                  <c:v>50.155109175189338</c:v>
                </c:pt>
                <c:pt idx="7">
                  <c:v>55.527910396153452</c:v>
                </c:pt>
                <c:pt idx="8">
                  <c:v>60.721457844098275</c:v>
                </c:pt>
                <c:pt idx="9">
                  <c:v>65.758447818784433</c:v>
                </c:pt>
                <c:pt idx="10">
                  <c:v>70.656725340093132</c:v>
                </c:pt>
                <c:pt idx="11">
                  <c:v>75.430668633570662</c:v>
                </c:pt>
              </c:numCache>
            </c:numRef>
          </c:yVal>
        </c:ser>
        <c:ser>
          <c:idx val="3"/>
          <c:order val="5"/>
          <c:tx>
            <c:strRef>
              <c:f>'Electro-calc Single anode'!$E$59</c:f>
              <c:strCache>
                <c:ptCount val="1"/>
                <c:pt idx="0">
                  <c:v>E = 1 V/cm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trendline>
            <c:spPr>
              <a:ln w="63500">
                <a:solidFill>
                  <a:srgbClr val="FF0000"/>
                </a:solidFill>
                <a:prstDash val="solid"/>
              </a:ln>
            </c:spPr>
            <c:trendlineType val="power"/>
            <c:backward val="50"/>
          </c:trendline>
          <c:xVal>
            <c:numRef>
              <c:f>'Electro-calc Single anode'!$A$60:$A$71</c:f>
              <c:numCache>
                <c:formatCode>General</c:formatCode>
                <c:ptCount val="12"/>
                <c:pt idx="0">
                  <c:v>25</c:v>
                </c:pt>
                <c:pt idx="1">
                  <c:v>50</c:v>
                </c:pt>
                <c:pt idx="2">
                  <c:v>75</c:v>
                </c:pt>
                <c:pt idx="3">
                  <c:v>100</c:v>
                </c:pt>
                <c:pt idx="4">
                  <c:v>125</c:v>
                </c:pt>
                <c:pt idx="5">
                  <c:v>150</c:v>
                </c:pt>
                <c:pt idx="6">
                  <c:v>175</c:v>
                </c:pt>
                <c:pt idx="7">
                  <c:v>200</c:v>
                </c:pt>
                <c:pt idx="8">
                  <c:v>225</c:v>
                </c:pt>
                <c:pt idx="9">
                  <c:v>250</c:v>
                </c:pt>
                <c:pt idx="10">
                  <c:v>275</c:v>
                </c:pt>
                <c:pt idx="11">
                  <c:v>300</c:v>
                </c:pt>
              </c:numCache>
            </c:numRef>
          </c:xVal>
          <c:yVal>
            <c:numRef>
              <c:f>'Electro-calc Single anode'!$E$60:$E$71</c:f>
              <c:numCache>
                <c:formatCode>0</c:formatCode>
                <c:ptCount val="12"/>
                <c:pt idx="0">
                  <c:v>6.2508182997360775</c:v>
                </c:pt>
                <c:pt idx="1">
                  <c:v>10.897398463257863</c:v>
                </c:pt>
                <c:pt idx="2">
                  <c:v>15.038375066681992</c:v>
                </c:pt>
                <c:pt idx="3">
                  <c:v>18.870554100547945</c:v>
                </c:pt>
                <c:pt idx="4">
                  <c:v>22.48247033256694</c:v>
                </c:pt>
                <c:pt idx="5">
                  <c:v>25.924358012919829</c:v>
                </c:pt>
                <c:pt idx="6">
                  <c:v>29.228463324156174</c:v>
                </c:pt>
                <c:pt idx="7">
                  <c:v>32.417166703225575</c:v>
                </c:pt>
                <c:pt idx="8">
                  <c:v>35.506867102050364</c:v>
                </c:pt>
                <c:pt idx="9">
                  <c:v>38.510071089567667</c:v>
                </c:pt>
                <c:pt idx="10">
                  <c:v>41.436614870843854</c:v>
                </c:pt>
                <c:pt idx="11">
                  <c:v>44.294425853230045</c:v>
                </c:pt>
              </c:numCache>
            </c:numRef>
          </c:yVal>
        </c:ser>
        <c:axId val="73097984"/>
        <c:axId val="73100288"/>
      </c:scatterChart>
      <c:valAx>
        <c:axId val="73097984"/>
        <c:scaling>
          <c:orientation val="minMax"/>
          <c:max val="300"/>
          <c:min val="0"/>
        </c:scaling>
        <c:axPos val="b"/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AnodeVoltage</a:t>
                </a:r>
              </a:p>
            </c:rich>
          </c:tx>
          <c:layout>
            <c:manualLayout>
              <c:xMode val="edge"/>
              <c:yMode val="edge"/>
              <c:x val="0.4642166676839814"/>
              <c:y val="0.9252350901392801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3100288"/>
        <c:crosses val="autoZero"/>
        <c:crossBetween val="midCat"/>
        <c:majorUnit val="25"/>
        <c:minorUnit val="20"/>
      </c:valAx>
      <c:valAx>
        <c:axId val="73100288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Distance to E v/cm</a:t>
                </a:r>
              </a:p>
            </c:rich>
          </c:tx>
          <c:layout>
            <c:manualLayout>
              <c:xMode val="edge"/>
              <c:yMode val="edge"/>
              <c:x val="9.6712038902113991E-3"/>
              <c:y val="0.386293465141674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3097984"/>
        <c:crosses val="autoZero"/>
        <c:crossBetween val="midCat"/>
      </c:valAx>
      <c:spPr>
        <a:solidFill>
          <a:schemeClr val="accent1">
            <a:lumMod val="40000"/>
            <a:lumOff val="6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285" b="0" i="0" u="none" strike="noStrike" baseline="0">
                <a:solidFill>
                  <a:srgbClr val="FF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2"/>
        <c:txPr>
          <a:bodyPr/>
          <a:lstStyle/>
          <a:p>
            <a:pPr>
              <a:defRPr sz="128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</c:legendEntry>
      <c:layout>
        <c:manualLayout>
          <c:xMode val="edge"/>
          <c:yMode val="edge"/>
          <c:x val="0.31686077031068799"/>
          <c:y val="3.6496350364963508E-2"/>
          <c:w val="0.36918635170603681"/>
          <c:h val="0.1810220510757323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</c:chart>
  <c:spPr>
    <a:solidFill>
      <a:schemeClr val="accent1">
        <a:lumMod val="20000"/>
        <a:lumOff val="80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sz="175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Twin anode </a:t>
            </a:r>
          </a:p>
        </c:rich>
      </c:tx>
      <c:layout>
        <c:manualLayout>
          <c:xMode val="edge"/>
          <c:yMode val="edge"/>
          <c:x val="0.43195309393144055"/>
          <c:y val="2.891156462585034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8068263261518342E-2"/>
          <c:y val="0.25461570938141093"/>
          <c:w val="0.82481136882561756"/>
          <c:h val="0.5821204107139557"/>
        </c:manualLayout>
      </c:layout>
      <c:scatterChart>
        <c:scatterStyle val="smoothMarker"/>
        <c:ser>
          <c:idx val="2"/>
          <c:order val="0"/>
          <c:tx>
            <c:strRef>
              <c:f>'Electro-calc Twin anode'!$M$17</c:f>
              <c:strCache>
                <c:ptCount val="1"/>
                <c:pt idx="0">
                  <c:v>Diameter Anode 1 = 400 cm: Diameter Anode 2 = 400 cm: 600 microSiemens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xVal>
            <c:numRef>
              <c:f>'Electro-calc Twin anode'!$N$20:$N$29</c:f>
              <c:numCache>
                <c:formatCode>General</c:formatCode>
                <c:ptCount val="10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350</c:v>
                </c:pt>
                <c:pt idx="7">
                  <c:v>400</c:v>
                </c:pt>
                <c:pt idx="8">
                  <c:v>450</c:v>
                </c:pt>
                <c:pt idx="9">
                  <c:v>500</c:v>
                </c:pt>
              </c:numCache>
            </c:numRef>
          </c:xVal>
          <c:yVal>
            <c:numRef>
              <c:f>'Electro-calc Twin anode'!$S$20:$S$29</c:f>
              <c:numCache>
                <c:formatCode>General</c:formatCode>
                <c:ptCount val="10"/>
              </c:numCache>
            </c:numRef>
          </c:yVal>
          <c:smooth val="1"/>
        </c:ser>
        <c:ser>
          <c:idx val="0"/>
          <c:order val="1"/>
          <c:tx>
            <c:strRef>
              <c:f>'Electro-calc Twin anode'!$Q$19</c:f>
              <c:strCache>
                <c:ptCount val="1"/>
                <c:pt idx="0">
                  <c:v>Input VA dc</c:v>
                </c:pt>
              </c:strCache>
            </c:strRef>
          </c:tx>
          <c:spPr>
            <a:ln w="635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'Electro-calc Twin anode'!$N$20:$N$29</c:f>
              <c:numCache>
                <c:formatCode>General</c:formatCode>
                <c:ptCount val="10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350</c:v>
                </c:pt>
                <c:pt idx="7">
                  <c:v>400</c:v>
                </c:pt>
                <c:pt idx="8">
                  <c:v>450</c:v>
                </c:pt>
                <c:pt idx="9">
                  <c:v>500</c:v>
                </c:pt>
              </c:numCache>
            </c:numRef>
          </c:xVal>
          <c:yVal>
            <c:numRef>
              <c:f>'Electro-calc Twin anode'!$Q$20:$Q$29</c:f>
              <c:numCache>
                <c:formatCode>0</c:formatCode>
                <c:ptCount val="10"/>
                <c:pt idx="0">
                  <c:v>307.37855048437626</c:v>
                </c:pt>
                <c:pt idx="1">
                  <c:v>1229.514201937505</c:v>
                </c:pt>
                <c:pt idx="2">
                  <c:v>2766.406954359386</c:v>
                </c:pt>
                <c:pt idx="3">
                  <c:v>4918.0568077500202</c:v>
                </c:pt>
                <c:pt idx="4">
                  <c:v>7684.4637621094071</c:v>
                </c:pt>
                <c:pt idx="5">
                  <c:v>11065.627817437544</c:v>
                </c:pt>
                <c:pt idx="6">
                  <c:v>15061.548973734434</c:v>
                </c:pt>
                <c:pt idx="7">
                  <c:v>19672.227231000081</c:v>
                </c:pt>
                <c:pt idx="8">
                  <c:v>24897.662589234475</c:v>
                </c:pt>
                <c:pt idx="9">
                  <c:v>30737.855048437628</c:v>
                </c:pt>
              </c:numCache>
            </c:numRef>
          </c:yVal>
          <c:smooth val="1"/>
        </c:ser>
        <c:axId val="101705984"/>
        <c:axId val="101712256"/>
      </c:scatterChart>
      <c:scatterChart>
        <c:scatterStyle val="lineMarker"/>
        <c:ser>
          <c:idx val="1"/>
          <c:order val="2"/>
          <c:tx>
            <c:strRef>
              <c:f>'Electro-calc Twin anode'!$R$19</c:f>
              <c:strCache>
                <c:ptCount val="1"/>
                <c:pt idx="0">
                  <c:v>Input VA @ 25% Duty Cycle pdc</c:v>
                </c:pt>
              </c:strCache>
            </c:strRef>
          </c:tx>
          <c:spPr>
            <a:ln w="635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'Electro-calc Twin anode'!$N$20:$N$29</c:f>
              <c:numCache>
                <c:formatCode>General</c:formatCode>
                <c:ptCount val="10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350</c:v>
                </c:pt>
                <c:pt idx="7">
                  <c:v>400</c:v>
                </c:pt>
                <c:pt idx="8">
                  <c:v>450</c:v>
                </c:pt>
                <c:pt idx="9">
                  <c:v>500</c:v>
                </c:pt>
              </c:numCache>
            </c:numRef>
          </c:xVal>
          <c:yVal>
            <c:numRef>
              <c:f>'Electro-calc Twin anode'!$R$20:$R$29</c:f>
              <c:numCache>
                <c:formatCode>0</c:formatCode>
                <c:ptCount val="10"/>
                <c:pt idx="0">
                  <c:v>76.844637621094066</c:v>
                </c:pt>
                <c:pt idx="1">
                  <c:v>307.37855048437626</c:v>
                </c:pt>
                <c:pt idx="2">
                  <c:v>691.60173858984649</c:v>
                </c:pt>
                <c:pt idx="3">
                  <c:v>1229.514201937505</c:v>
                </c:pt>
                <c:pt idx="4">
                  <c:v>1921.1159405273515</c:v>
                </c:pt>
                <c:pt idx="5">
                  <c:v>2766.406954359386</c:v>
                </c:pt>
                <c:pt idx="6">
                  <c:v>3765.3872434336085</c:v>
                </c:pt>
                <c:pt idx="7">
                  <c:v>4918.0568077500202</c:v>
                </c:pt>
                <c:pt idx="8">
                  <c:v>6224.4156473086186</c:v>
                </c:pt>
                <c:pt idx="9">
                  <c:v>7684.4637621094062</c:v>
                </c:pt>
              </c:numCache>
            </c:numRef>
          </c:yVal>
          <c:smooth val="1"/>
        </c:ser>
        <c:axId val="101714176"/>
        <c:axId val="101740544"/>
      </c:scatterChart>
      <c:valAx>
        <c:axId val="101705984"/>
        <c:scaling>
          <c:orientation val="minMax"/>
          <c:max val="500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FF00FF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Input Voltage</a:t>
                </a:r>
              </a:p>
            </c:rich>
          </c:tx>
          <c:layout>
            <c:manualLayout>
              <c:xMode val="edge"/>
              <c:yMode val="edge"/>
              <c:x val="0.43688409687425472"/>
              <c:y val="0.9098653739711106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712256"/>
        <c:crosses val="autoZero"/>
        <c:crossBetween val="midCat"/>
      </c:valAx>
      <c:valAx>
        <c:axId val="101712256"/>
        <c:scaling>
          <c:orientation val="minMax"/>
          <c:max val="35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Input VA req (dc)</a:t>
                </a:r>
              </a:p>
            </c:rich>
          </c:tx>
          <c:layout>
            <c:manualLayout>
              <c:xMode val="edge"/>
              <c:yMode val="edge"/>
              <c:x val="1.9723812932474348E-2"/>
              <c:y val="0.4540823468495010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705984"/>
        <c:crosses val="autoZero"/>
        <c:crossBetween val="midCat"/>
      </c:valAx>
      <c:valAx>
        <c:axId val="101714176"/>
        <c:scaling>
          <c:orientation val="minMax"/>
        </c:scaling>
        <c:delete val="1"/>
        <c:axPos val="b"/>
        <c:numFmt formatCode="General" sourceLinked="1"/>
        <c:tickLblPos val="nextTo"/>
        <c:crossAx val="101740544"/>
        <c:crosses val="autoZero"/>
        <c:crossBetween val="midCat"/>
      </c:valAx>
      <c:valAx>
        <c:axId val="101740544"/>
        <c:scaling>
          <c:orientation val="minMax"/>
          <c:max val="2500"/>
          <c:min val="0"/>
        </c:scaling>
        <c:axPos val="r"/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FF00FF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Input VA req (pdc)</a:t>
                </a:r>
              </a:p>
            </c:rich>
          </c:tx>
          <c:layout>
            <c:manualLayout>
              <c:xMode val="edge"/>
              <c:yMode val="edge"/>
              <c:x val="0.96212210689572897"/>
              <c:y val="0.46768778902637176"/>
            </c:manualLayout>
          </c:layout>
          <c:spPr>
            <a:noFill/>
            <a:ln w="25400">
              <a:noFill/>
            </a:ln>
          </c:spPr>
        </c:title>
        <c:numFmt formatCode="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714176"/>
        <c:crosses val="max"/>
        <c:crossBetween val="midCat"/>
      </c:valAx>
      <c:spPr>
        <a:solidFill>
          <a:schemeClr val="accent1">
            <a:lumMod val="40000"/>
            <a:lumOff val="6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4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6717690754241191"/>
          <c:y val="9.0610098970558342E-2"/>
          <c:w val="0.44734279344637923"/>
          <c:h val="0.1428573214062527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chemeClr val="accent5">
        <a:lumMod val="20000"/>
        <a:lumOff val="80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0019651171323982"/>
          <c:y val="0.23919789134520192"/>
          <c:w val="0.86542281195455062"/>
          <c:h val="0.60802560767748171"/>
        </c:manualLayout>
      </c:layout>
      <c:scatterChart>
        <c:scatterStyle val="lineMarker"/>
        <c:ser>
          <c:idx val="1"/>
          <c:order val="0"/>
          <c:tx>
            <c:strRef>
              <c:f>'Electro-calc Twin anode'!$M$57</c:f>
              <c:strCache>
                <c:ptCount val="1"/>
                <c:pt idx="0">
                  <c:v>Anode Diameter = 400+400mm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xVal>
            <c:numRef>
              <c:f>'Electro-calc Twin anode'!$L$60:$L$71</c:f>
              <c:numCache>
                <c:formatCode>General</c:formatCode>
                <c:ptCount val="12"/>
                <c:pt idx="0">
                  <c:v>25</c:v>
                </c:pt>
                <c:pt idx="1">
                  <c:v>50</c:v>
                </c:pt>
                <c:pt idx="2">
                  <c:v>75</c:v>
                </c:pt>
                <c:pt idx="3">
                  <c:v>100</c:v>
                </c:pt>
                <c:pt idx="4">
                  <c:v>125</c:v>
                </c:pt>
                <c:pt idx="5">
                  <c:v>150</c:v>
                </c:pt>
                <c:pt idx="6">
                  <c:v>175</c:v>
                </c:pt>
                <c:pt idx="7">
                  <c:v>200</c:v>
                </c:pt>
                <c:pt idx="8">
                  <c:v>225</c:v>
                </c:pt>
                <c:pt idx="9">
                  <c:v>250</c:v>
                </c:pt>
                <c:pt idx="10">
                  <c:v>275</c:v>
                </c:pt>
                <c:pt idx="11">
                  <c:v>300</c:v>
                </c:pt>
              </c:numCache>
            </c:numRef>
          </c:xVal>
          <c:yVal>
            <c:numRef>
              <c:f>'Electro-calc Twin anode'!$L$56</c:f>
              <c:numCache>
                <c:formatCode>General</c:formatCode>
                <c:ptCount val="1"/>
              </c:numCache>
            </c:numRef>
          </c:yVal>
        </c:ser>
        <c:ser>
          <c:idx val="3"/>
          <c:order val="1"/>
          <c:tx>
            <c:strRef>
              <c:f>'Electro-calc Twin anode'!$R$56</c:f>
              <c:strCache>
                <c:ptCount val="1"/>
                <c:pt idx="0">
                  <c:v>Anode voltage = 114 volts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minus"/>
            <c:errValType val="percentage"/>
            <c:val val="100"/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'Electro-calc Twin anode'!$R$57</c:f>
              <c:numCache>
                <c:formatCode>0</c:formatCode>
                <c:ptCount val="1"/>
                <c:pt idx="0">
                  <c:v>113.93400586437465</c:v>
                </c:pt>
              </c:numCache>
            </c:numRef>
          </c:xVal>
          <c:yVal>
            <c:numRef>
              <c:f>'Electro-calc Twin anode'!$U$60</c:f>
              <c:numCache>
                <c:formatCode>0</c:formatCode>
                <c:ptCount val="1"/>
                <c:pt idx="0">
                  <c:v>333.00617173226749</c:v>
                </c:pt>
              </c:numCache>
            </c:numRef>
          </c:yVal>
        </c:ser>
        <c:ser>
          <c:idx val="0"/>
          <c:order val="2"/>
          <c:tx>
            <c:strRef>
              <c:f>'Electro-calc Twin anode'!$M$59</c:f>
              <c:strCache>
                <c:ptCount val="1"/>
                <c:pt idx="0">
                  <c:v>E = 0.1 V/cm</c:v>
                </c:pt>
              </c:strCache>
            </c:strRef>
          </c:tx>
          <c:spPr>
            <a:ln w="38100">
              <a:solidFill>
                <a:srgbClr val="00FF00"/>
              </a:solidFill>
              <a:prstDash val="solid"/>
            </a:ln>
          </c:spPr>
          <c:marker>
            <c:symbol val="none"/>
          </c:marker>
          <c:trendline>
            <c:spPr>
              <a:ln w="63500">
                <a:solidFill>
                  <a:srgbClr val="009900"/>
                </a:solidFill>
                <a:prstDash val="solid"/>
              </a:ln>
            </c:spPr>
            <c:trendlineType val="power"/>
            <c:backward val="50"/>
          </c:trendline>
          <c:xVal>
            <c:numRef>
              <c:f>'Electro-calc Twin anode'!$L$60:$L$71</c:f>
              <c:numCache>
                <c:formatCode>General</c:formatCode>
                <c:ptCount val="12"/>
                <c:pt idx="0">
                  <c:v>25</c:v>
                </c:pt>
                <c:pt idx="1">
                  <c:v>50</c:v>
                </c:pt>
                <c:pt idx="2">
                  <c:v>75</c:v>
                </c:pt>
                <c:pt idx="3">
                  <c:v>100</c:v>
                </c:pt>
                <c:pt idx="4">
                  <c:v>125</c:v>
                </c:pt>
                <c:pt idx="5">
                  <c:v>150</c:v>
                </c:pt>
                <c:pt idx="6">
                  <c:v>175</c:v>
                </c:pt>
                <c:pt idx="7">
                  <c:v>200</c:v>
                </c:pt>
                <c:pt idx="8">
                  <c:v>225</c:v>
                </c:pt>
                <c:pt idx="9">
                  <c:v>250</c:v>
                </c:pt>
                <c:pt idx="10">
                  <c:v>275</c:v>
                </c:pt>
                <c:pt idx="11">
                  <c:v>300</c:v>
                </c:pt>
              </c:numCache>
            </c:numRef>
          </c:xVal>
          <c:yVal>
            <c:numRef>
              <c:f>'Electro-calc Twin anode'!$M$60:$M$71</c:f>
              <c:numCache>
                <c:formatCode>0</c:formatCode>
                <c:ptCount val="12"/>
                <c:pt idx="0">
                  <c:v>41.530245556262386</c:v>
                </c:pt>
                <c:pt idx="1">
                  <c:v>74.411869306308262</c:v>
                </c:pt>
                <c:pt idx="2">
                  <c:v>104.30277448654125</c:v>
                </c:pt>
                <c:pt idx="3">
                  <c:v>132.30952201256898</c:v>
                </c:pt>
                <c:pt idx="4">
                  <c:v>158.9436957283562</c:v>
                </c:pt>
                <c:pt idx="5">
                  <c:v>184.50108331773254</c:v>
                </c:pt>
                <c:pt idx="6">
                  <c:v>209.17434963377309</c:v>
                </c:pt>
                <c:pt idx="7">
                  <c:v>233.09882879933215</c:v>
                </c:pt>
                <c:pt idx="8">
                  <c:v>256.37470399441884</c:v>
                </c:pt>
                <c:pt idx="9">
                  <c:v>279.0790636827744</c:v>
                </c:pt>
                <c:pt idx="10">
                  <c:v>301.27301842146471</c:v>
                </c:pt>
                <c:pt idx="11">
                  <c:v>323.00617173226749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'Electro-calc Twin anode'!$N$59</c:f>
              <c:strCache>
                <c:ptCount val="1"/>
                <c:pt idx="0">
                  <c:v>E = 0.2 V/cm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trendline>
            <c:spPr>
              <a:ln w="63500">
                <a:solidFill>
                  <a:srgbClr val="3366FF"/>
                </a:solidFill>
                <a:prstDash val="solid"/>
              </a:ln>
            </c:spPr>
            <c:trendlineType val="power"/>
            <c:backward val="50"/>
          </c:trendline>
          <c:xVal>
            <c:numRef>
              <c:f>'Electro-calc Twin anode'!$L$60:$L$71</c:f>
              <c:numCache>
                <c:formatCode>General</c:formatCode>
                <c:ptCount val="12"/>
                <c:pt idx="0">
                  <c:v>25</c:v>
                </c:pt>
                <c:pt idx="1">
                  <c:v>50</c:v>
                </c:pt>
                <c:pt idx="2">
                  <c:v>75</c:v>
                </c:pt>
                <c:pt idx="3">
                  <c:v>100</c:v>
                </c:pt>
                <c:pt idx="4">
                  <c:v>125</c:v>
                </c:pt>
                <c:pt idx="5">
                  <c:v>150</c:v>
                </c:pt>
                <c:pt idx="6">
                  <c:v>175</c:v>
                </c:pt>
                <c:pt idx="7">
                  <c:v>200</c:v>
                </c:pt>
                <c:pt idx="8">
                  <c:v>225</c:v>
                </c:pt>
                <c:pt idx="9">
                  <c:v>250</c:v>
                </c:pt>
                <c:pt idx="10">
                  <c:v>275</c:v>
                </c:pt>
                <c:pt idx="11">
                  <c:v>300</c:v>
                </c:pt>
              </c:numCache>
            </c:numRef>
          </c:xVal>
          <c:yVal>
            <c:numRef>
              <c:f>'Electro-calc Twin anode'!$N$60:$N$71</c:f>
              <c:numCache>
                <c:formatCode>0</c:formatCode>
                <c:ptCount val="12"/>
                <c:pt idx="0">
                  <c:v>23.563661579075717</c:v>
                </c:pt>
                <c:pt idx="1">
                  <c:v>42.177627818297701</c:v>
                </c:pt>
                <c:pt idx="2">
                  <c:v>59.080166327366115</c:v>
                </c:pt>
                <c:pt idx="3">
                  <c:v>74.904545674291981</c:v>
                </c:pt>
                <c:pt idx="4">
                  <c:v>89.943527769253137</c:v>
                </c:pt>
                <c:pt idx="5">
                  <c:v>104.36637772813567</c:v>
                </c:pt>
                <c:pt idx="6">
                  <c:v>118.28334635121104</c:v>
                </c:pt>
                <c:pt idx="7">
                  <c:v>131.7718762244015</c:v>
                </c:pt>
                <c:pt idx="8">
                  <c:v>144.88929466146902</c:v>
                </c:pt>
                <c:pt idx="9">
                  <c:v>157.67971309144406</c:v>
                </c:pt>
                <c:pt idx="10">
                  <c:v>170.17809973100717</c:v>
                </c:pt>
                <c:pt idx="11">
                  <c:v>182.4128380636748</c:v>
                </c:pt>
              </c:numCache>
            </c:numRef>
          </c:yVal>
        </c:ser>
        <c:ser>
          <c:idx val="5"/>
          <c:order val="4"/>
          <c:tx>
            <c:strRef>
              <c:f>'Electro-calc Twin anode'!$O$59</c:f>
              <c:strCache>
                <c:ptCount val="1"/>
                <c:pt idx="0">
                  <c:v>E = 0.5 V/cm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none"/>
          </c:marker>
          <c:trendline>
            <c:spPr>
              <a:ln w="63500">
                <a:solidFill>
                  <a:srgbClr val="FF9900"/>
                </a:solidFill>
                <a:prstDash val="solid"/>
              </a:ln>
            </c:spPr>
            <c:trendlineType val="power"/>
            <c:backward val="50"/>
          </c:trendline>
          <c:xVal>
            <c:numRef>
              <c:f>'Electro-calc Twin anode'!$L$60:$L$71</c:f>
              <c:numCache>
                <c:formatCode>General</c:formatCode>
                <c:ptCount val="12"/>
                <c:pt idx="0">
                  <c:v>25</c:v>
                </c:pt>
                <c:pt idx="1">
                  <c:v>50</c:v>
                </c:pt>
                <c:pt idx="2">
                  <c:v>75</c:v>
                </c:pt>
                <c:pt idx="3">
                  <c:v>100</c:v>
                </c:pt>
                <c:pt idx="4">
                  <c:v>125</c:v>
                </c:pt>
                <c:pt idx="5">
                  <c:v>150</c:v>
                </c:pt>
                <c:pt idx="6">
                  <c:v>175</c:v>
                </c:pt>
                <c:pt idx="7">
                  <c:v>200</c:v>
                </c:pt>
                <c:pt idx="8">
                  <c:v>225</c:v>
                </c:pt>
                <c:pt idx="9">
                  <c:v>250</c:v>
                </c:pt>
                <c:pt idx="10">
                  <c:v>275</c:v>
                </c:pt>
                <c:pt idx="11">
                  <c:v>300</c:v>
                </c:pt>
              </c:numCache>
            </c:numRef>
          </c:xVal>
          <c:yVal>
            <c:numRef>
              <c:f>'Electro-calc Twin anode'!$O$60:$O$71</c:f>
              <c:numCache>
                <c:formatCode>0</c:formatCode>
                <c:ptCount val="12"/>
                <c:pt idx="0">
                  <c:v>11.114691457447829</c:v>
                </c:pt>
                <c:pt idx="1">
                  <c:v>19.884577103085235</c:v>
                </c:pt>
                <c:pt idx="2">
                  <c:v>27.845760865983614</c:v>
                </c:pt>
                <c:pt idx="3">
                  <c:v>35.297921651250199</c:v>
                </c:pt>
                <c:pt idx="4">
                  <c:v>42.379496372708466</c:v>
                </c:pt>
                <c:pt idx="5">
                  <c:v>49.170482586341848</c:v>
                </c:pt>
                <c:pt idx="6">
                  <c:v>55.722965466172141</c:v>
                </c:pt>
                <c:pt idx="7">
                  <c:v>62.073518542799704</c:v>
                </c:pt>
                <c:pt idx="8">
                  <c:v>68.249207870575603</c:v>
                </c:pt>
                <c:pt idx="9">
                  <c:v>74.270854692797357</c:v>
                </c:pt>
                <c:pt idx="10">
                  <c:v>80.154960886424305</c:v>
                </c:pt>
                <c:pt idx="11">
                  <c:v>85.91491826874676</c:v>
                </c:pt>
              </c:numCache>
            </c:numRef>
          </c:yVal>
        </c:ser>
        <c:ser>
          <c:idx val="4"/>
          <c:order val="5"/>
          <c:tx>
            <c:strRef>
              <c:f>'Electro-calc Twin anode'!$P$59</c:f>
              <c:strCache>
                <c:ptCount val="1"/>
                <c:pt idx="0">
                  <c:v>E = 1.0 V/cm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trendline>
            <c:spPr>
              <a:ln w="63500">
                <a:solidFill>
                  <a:srgbClr val="FF0000"/>
                </a:solidFill>
                <a:prstDash val="solid"/>
              </a:ln>
            </c:spPr>
            <c:trendlineType val="power"/>
            <c:backward val="50"/>
          </c:trendline>
          <c:xVal>
            <c:numRef>
              <c:f>'Electro-calc Twin anode'!$L$60:$L$71</c:f>
              <c:numCache>
                <c:formatCode>General</c:formatCode>
                <c:ptCount val="12"/>
                <c:pt idx="0">
                  <c:v>25</c:v>
                </c:pt>
                <c:pt idx="1">
                  <c:v>50</c:v>
                </c:pt>
                <c:pt idx="2">
                  <c:v>75</c:v>
                </c:pt>
                <c:pt idx="3">
                  <c:v>100</c:v>
                </c:pt>
                <c:pt idx="4">
                  <c:v>125</c:v>
                </c:pt>
                <c:pt idx="5">
                  <c:v>150</c:v>
                </c:pt>
                <c:pt idx="6">
                  <c:v>175</c:v>
                </c:pt>
                <c:pt idx="7">
                  <c:v>200</c:v>
                </c:pt>
                <c:pt idx="8">
                  <c:v>225</c:v>
                </c:pt>
                <c:pt idx="9">
                  <c:v>250</c:v>
                </c:pt>
                <c:pt idx="10">
                  <c:v>275</c:v>
                </c:pt>
                <c:pt idx="11">
                  <c:v>300</c:v>
                </c:pt>
              </c:numCache>
            </c:numRef>
          </c:xVal>
          <c:yVal>
            <c:numRef>
              <c:f>'Electro-calc Twin anode'!$P$60:$P$71</c:f>
              <c:numCache>
                <c:formatCode>0</c:formatCode>
                <c:ptCount val="12"/>
                <c:pt idx="0">
                  <c:v>6.1504447063780399</c:v>
                </c:pt>
                <c:pt idx="1">
                  <c:v>11.071129339033961</c:v>
                </c:pt>
                <c:pt idx="2">
                  <c:v>15.566847195617218</c:v>
                </c:pt>
                <c:pt idx="3">
                  <c:v>19.794894693450992</c:v>
                </c:pt>
                <c:pt idx="4">
                  <c:v>23.827978273329716</c:v>
                </c:pt>
                <c:pt idx="5">
                  <c:v>27.708129601246267</c:v>
                </c:pt>
                <c:pt idx="6">
                  <c:v>31.462723620682343</c:v>
                </c:pt>
                <c:pt idx="7">
                  <c:v>35.110987737493126</c:v>
                </c:pt>
                <c:pt idx="8">
                  <c:v>38.667154300763094</c:v>
                </c:pt>
                <c:pt idx="9">
                  <c:v>42.142174057587326</c:v>
                </c:pt>
                <c:pt idx="10">
                  <c:v>45.544727540776208</c:v>
                </c:pt>
                <c:pt idx="11">
                  <c:v>48.881860398604772</c:v>
                </c:pt>
              </c:numCache>
            </c:numRef>
          </c:yVal>
        </c:ser>
        <c:axId val="106446848"/>
        <c:axId val="106448768"/>
      </c:scatterChart>
      <c:valAx>
        <c:axId val="106446848"/>
        <c:scaling>
          <c:orientation val="minMax"/>
          <c:max val="300"/>
          <c:min val="0"/>
        </c:scaling>
        <c:axPos val="b"/>
        <c:title>
          <c:tx>
            <c:rich>
              <a:bodyPr/>
              <a:lstStyle/>
              <a:p>
                <a:pPr>
                  <a:defRPr sz="16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Applied Voltage</a:t>
                </a:r>
              </a:p>
            </c:rich>
          </c:tx>
          <c:layout>
            <c:manualLayout>
              <c:xMode val="edge"/>
              <c:yMode val="edge"/>
              <c:x val="0.45579595164240833"/>
              <c:y val="0.9274704579453342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6448768"/>
        <c:crosses val="autoZero"/>
        <c:crossBetween val="midCat"/>
      </c:valAx>
      <c:valAx>
        <c:axId val="106448768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Distance to E v/cm</a:t>
                </a:r>
              </a:p>
            </c:rich>
          </c:tx>
          <c:layout>
            <c:manualLayout>
              <c:xMode val="edge"/>
              <c:yMode val="edge"/>
              <c:x val="1.2770221904080175E-2"/>
              <c:y val="0.3935191090804372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6446848"/>
        <c:crosses val="autoZero"/>
        <c:crossBetween val="midCat"/>
      </c:valAx>
      <c:spPr>
        <a:solidFill>
          <a:schemeClr val="accent1">
            <a:lumMod val="40000"/>
            <a:lumOff val="6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Arial" pitchFamily="34" charset="0"/>
                <a:ea typeface="Times New Roman"/>
                <a:cs typeface="Arial" pitchFamily="34" charset="0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 pitchFamily="34" charset="0"/>
                <a:ea typeface="Times New Roman"/>
                <a:cs typeface="Arial" pitchFamily="34" charset="0"/>
              </a:defRPr>
            </a:pPr>
            <a:endParaRPr lang="en-US"/>
          </a:p>
        </c:txPr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34378094501274548"/>
          <c:y val="1.8130722137255601E-2"/>
          <c:w val="0.31369073435073397"/>
          <c:h val="0.1955767500920345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chemeClr val="accent5">
        <a:lumMod val="20000"/>
        <a:lumOff val="80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380267</xdr:colOff>
      <xdr:row>0</xdr:row>
      <xdr:rowOff>85725</xdr:rowOff>
    </xdr:from>
    <xdr:to>
      <xdr:col>7</xdr:col>
      <xdr:colOff>609600</xdr:colOff>
      <xdr:row>8</xdr:row>
      <xdr:rowOff>85725</xdr:rowOff>
    </xdr:to>
    <xdr:pic>
      <xdr:nvPicPr>
        <xdr:cNvPr id="38930" name="Picture 2" descr="Game&amp;WildlifeConservationTrust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52067" y="85725"/>
          <a:ext cx="2458183" cy="1571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12</xdr:row>
      <xdr:rowOff>114300</xdr:rowOff>
    </xdr:from>
    <xdr:to>
      <xdr:col>11</xdr:col>
      <xdr:colOff>914400</xdr:colOff>
      <xdr:row>38</xdr:row>
      <xdr:rowOff>0</xdr:rowOff>
    </xdr:to>
    <xdr:graphicFrame macro="">
      <xdr:nvGraphicFramePr>
        <xdr:cNvPr id="11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38</xdr:row>
      <xdr:rowOff>161925</xdr:rowOff>
    </xdr:from>
    <xdr:to>
      <xdr:col>11</xdr:col>
      <xdr:colOff>914400</xdr:colOff>
      <xdr:row>71</xdr:row>
      <xdr:rowOff>66675</xdr:rowOff>
    </xdr:to>
    <xdr:graphicFrame macro="">
      <xdr:nvGraphicFramePr>
        <xdr:cNvPr id="115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533400</xdr:colOff>
      <xdr:row>7</xdr:row>
      <xdr:rowOff>19050</xdr:rowOff>
    </xdr:to>
    <xdr:pic>
      <xdr:nvPicPr>
        <xdr:cNvPr id="1155" name="Picture 6" descr="Game&amp;WildlifeConservationTrustlogo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2457450" cy="154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45244</xdr:colOff>
      <xdr:row>13</xdr:row>
      <xdr:rowOff>54768</xdr:rowOff>
    </xdr:from>
    <xdr:to>
      <xdr:col>16</xdr:col>
      <xdr:colOff>762000</xdr:colOff>
      <xdr:row>45</xdr:row>
      <xdr:rowOff>68036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74840</xdr:colOff>
      <xdr:row>46</xdr:row>
      <xdr:rowOff>54429</xdr:rowOff>
    </xdr:from>
    <xdr:to>
      <xdr:col>16</xdr:col>
      <xdr:colOff>748394</xdr:colOff>
      <xdr:row>82</xdr:row>
      <xdr:rowOff>122464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149679</xdr:colOff>
      <xdr:row>0</xdr:row>
      <xdr:rowOff>81362</xdr:rowOff>
    </xdr:from>
    <xdr:to>
      <xdr:col>3</xdr:col>
      <xdr:colOff>231321</xdr:colOff>
      <xdr:row>7</xdr:row>
      <xdr:rowOff>141514</xdr:rowOff>
    </xdr:to>
    <xdr:pic>
      <xdr:nvPicPr>
        <xdr:cNvPr id="6" name="Picture 6" descr="Game&amp;WildlifeConservationTrustlogo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9679" y="81362"/>
          <a:ext cx="2517321" cy="1584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lectroCALC_WB_ver6&#173;_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tion"/>
      <sheetName val="Single  Anode"/>
      <sheetName val="Twin Anode"/>
      <sheetName val="Conductivity"/>
      <sheetName val="Duty Cycle"/>
      <sheetName val="Electro-calc2"/>
      <sheetName val="Single sheet version"/>
      <sheetName val="References"/>
    </sheetNames>
    <sheetDataSet>
      <sheetData sheetId="0"/>
      <sheetData sheetId="1">
        <row r="7">
          <cell r="D7">
            <v>25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J38"/>
  <sheetViews>
    <sheetView tabSelected="1" zoomScaleNormal="110" workbookViewId="0">
      <selection activeCell="I24" sqref="I24"/>
    </sheetView>
  </sheetViews>
  <sheetFormatPr defaultRowHeight="15.75"/>
  <cols>
    <col min="1" max="7" width="9.75" style="4" customWidth="1"/>
    <col min="8" max="8" width="14" style="4" customWidth="1"/>
    <col min="9" max="9" width="47.375" style="4" customWidth="1"/>
    <col min="10" max="13" width="9.75" style="4" customWidth="1"/>
    <col min="14" max="16384" width="9" style="4"/>
  </cols>
  <sheetData>
    <row r="8" spans="1:10" ht="13.5" customHeight="1"/>
    <row r="9" spans="1:10" ht="24.75" customHeight="1">
      <c r="A9" s="212"/>
      <c r="B9" s="213"/>
      <c r="C9" s="213"/>
      <c r="D9" s="213"/>
      <c r="E9" s="213"/>
      <c r="F9" s="213"/>
      <c r="G9" s="213"/>
      <c r="H9" s="213"/>
      <c r="I9" s="213"/>
    </row>
    <row r="10" spans="1:10" ht="30.75">
      <c r="A10" s="213"/>
      <c r="B10" s="213"/>
      <c r="C10" s="213"/>
      <c r="D10" s="213"/>
      <c r="E10" s="215" t="s">
        <v>95</v>
      </c>
      <c r="F10" s="213"/>
      <c r="G10" s="213"/>
      <c r="H10" s="213"/>
      <c r="I10" s="213"/>
    </row>
    <row r="11" spans="1:10" ht="18.75">
      <c r="A11" s="75" t="s">
        <v>94</v>
      </c>
      <c r="B11" s="75"/>
      <c r="C11" s="75"/>
      <c r="D11" s="75"/>
      <c r="E11" s="75"/>
      <c r="F11" s="75"/>
      <c r="G11" s="75"/>
      <c r="H11" s="75"/>
      <c r="I11" s="75"/>
      <c r="J11" s="75"/>
    </row>
    <row r="12" spans="1:10">
      <c r="F12" s="214" t="s">
        <v>92</v>
      </c>
    </row>
    <row r="13" spans="1:10">
      <c r="B13" s="211"/>
    </row>
    <row r="14" spans="1:10">
      <c r="A14" s="5" t="s">
        <v>41</v>
      </c>
      <c r="B14" s="6" t="s">
        <v>93</v>
      </c>
      <c r="C14" s="6"/>
      <c r="D14" s="6"/>
      <c r="E14" s="6"/>
      <c r="F14" s="6"/>
    </row>
    <row r="15" spans="1:10">
      <c r="A15" s="5"/>
      <c r="B15" s="6" t="s">
        <v>84</v>
      </c>
      <c r="C15" s="6"/>
      <c r="D15" s="6"/>
      <c r="E15" s="6"/>
      <c r="F15" s="6"/>
    </row>
    <row r="16" spans="1:10">
      <c r="A16" s="4" t="s">
        <v>42</v>
      </c>
      <c r="B16" s="6" t="s">
        <v>43</v>
      </c>
      <c r="C16" s="6"/>
      <c r="D16" s="6"/>
      <c r="E16" s="6"/>
      <c r="F16" s="6"/>
    </row>
    <row r="17" spans="1:6">
      <c r="B17" s="6" t="s">
        <v>85</v>
      </c>
      <c r="C17" s="6"/>
      <c r="D17" s="6"/>
      <c r="E17" s="6"/>
      <c r="F17" s="6"/>
    </row>
    <row r="18" spans="1:6">
      <c r="C18" s="6" t="s">
        <v>86</v>
      </c>
      <c r="D18" s="6"/>
      <c r="E18" s="6"/>
      <c r="F18" s="6"/>
    </row>
    <row r="19" spans="1:6">
      <c r="B19" s="6" t="s">
        <v>44</v>
      </c>
      <c r="C19" s="6"/>
      <c r="D19" s="6"/>
      <c r="E19" s="6"/>
      <c r="F19" s="6"/>
    </row>
    <row r="20" spans="1:6">
      <c r="B20" s="6" t="s">
        <v>53</v>
      </c>
      <c r="C20" s="6"/>
      <c r="D20" s="6"/>
      <c r="E20" s="6"/>
      <c r="F20" s="6"/>
    </row>
    <row r="21" spans="1:6">
      <c r="B21" s="6" t="s">
        <v>54</v>
      </c>
      <c r="C21" s="6"/>
      <c r="D21" s="6"/>
      <c r="E21" s="6"/>
      <c r="F21" s="6"/>
    </row>
    <row r="22" spans="1:6">
      <c r="B22" s="6"/>
      <c r="D22" s="6"/>
      <c r="E22" s="6"/>
      <c r="F22" s="6"/>
    </row>
    <row r="24" spans="1:6">
      <c r="A24" s="5" t="s">
        <v>45</v>
      </c>
      <c r="B24" s="6" t="s">
        <v>87</v>
      </c>
    </row>
    <row r="25" spans="1:6">
      <c r="B25" s="4" t="s">
        <v>90</v>
      </c>
    </row>
    <row r="26" spans="1:6">
      <c r="B26" s="6" t="s">
        <v>88</v>
      </c>
    </row>
    <row r="27" spans="1:6">
      <c r="B27" s="6" t="s">
        <v>89</v>
      </c>
    </row>
    <row r="28" spans="1:6">
      <c r="B28" s="4" t="s">
        <v>72</v>
      </c>
    </row>
    <row r="30" spans="1:6">
      <c r="B30" s="6" t="s">
        <v>46</v>
      </c>
      <c r="C30" s="6"/>
      <c r="D30" s="6"/>
      <c r="E30" s="6"/>
      <c r="F30" s="6"/>
    </row>
    <row r="31" spans="1:6">
      <c r="B31" s="6"/>
      <c r="C31" s="6" t="s">
        <v>47</v>
      </c>
      <c r="D31" s="6"/>
      <c r="E31" s="6"/>
      <c r="F31" s="6"/>
    </row>
    <row r="32" spans="1:6">
      <c r="B32" s="6"/>
      <c r="C32" s="6" t="s">
        <v>48</v>
      </c>
      <c r="D32" s="6"/>
      <c r="E32" s="6"/>
      <c r="F32" s="6"/>
    </row>
    <row r="34" spans="2:6">
      <c r="B34" s="6" t="s">
        <v>49</v>
      </c>
      <c r="C34" s="6"/>
      <c r="D34" s="6"/>
      <c r="E34" s="6"/>
      <c r="F34" s="6"/>
    </row>
    <row r="35" spans="2:6">
      <c r="C35" s="6" t="s">
        <v>50</v>
      </c>
      <c r="D35" s="6"/>
      <c r="E35" s="6"/>
      <c r="F35" s="6"/>
    </row>
    <row r="36" spans="2:6">
      <c r="C36" s="6" t="s">
        <v>51</v>
      </c>
    </row>
    <row r="38" spans="2:6">
      <c r="B38" s="210" t="s">
        <v>91</v>
      </c>
    </row>
  </sheetData>
  <sheetProtection password="CD78" sheet="1" objects="1" scenarios="1" selectLockedCells="1" selectUnlockedCells="1"/>
  <mergeCells count="1">
    <mergeCell ref="A11:J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AB101"/>
  <sheetViews>
    <sheetView zoomScale="90" zoomScaleNormal="90" workbookViewId="0">
      <selection activeCell="M7" sqref="M7"/>
    </sheetView>
  </sheetViews>
  <sheetFormatPr defaultRowHeight="15.75"/>
  <cols>
    <col min="1" max="1" width="12.875" style="26" customWidth="1"/>
    <col min="2" max="2" width="12.375" style="26" customWidth="1"/>
    <col min="3" max="3" width="13.375" style="26" customWidth="1"/>
    <col min="4" max="4" width="12.125" style="26" customWidth="1"/>
    <col min="5" max="5" width="9.875" style="26" customWidth="1"/>
    <col min="6" max="6" width="13.125" style="26" customWidth="1"/>
    <col min="7" max="7" width="14.875" style="26" customWidth="1"/>
    <col min="8" max="8" width="13.25" style="26" customWidth="1"/>
    <col min="9" max="9" width="13" style="34" customWidth="1"/>
    <col min="10" max="10" width="13.625" style="27" customWidth="1"/>
    <col min="11" max="11" width="14" style="73" customWidth="1"/>
    <col min="12" max="12" width="13" style="136" customWidth="1"/>
    <col min="13" max="13" width="10.5" style="136" customWidth="1"/>
    <col min="14" max="14" width="12.5" style="136" customWidth="1"/>
    <col min="15" max="15" width="13.25" style="136" customWidth="1"/>
    <col min="16" max="16" width="15.375" style="136" customWidth="1"/>
    <col min="17" max="17" width="10.875" style="136" customWidth="1"/>
    <col min="18" max="18" width="10.375" style="136" customWidth="1"/>
    <col min="19" max="19" width="10.875" style="136" customWidth="1"/>
    <col min="20" max="20" width="11.375" style="136" customWidth="1"/>
    <col min="21" max="21" width="16.5" style="136" customWidth="1"/>
    <col min="22" max="22" width="10.625" style="136" customWidth="1"/>
    <col min="23" max="23" width="11.125" style="136" customWidth="1"/>
    <col min="24" max="24" width="12.5" style="136" customWidth="1"/>
    <col min="25" max="25" width="13" style="136" customWidth="1"/>
    <col min="26" max="26" width="11.125" style="136" customWidth="1"/>
    <col min="27" max="27" width="14.75" style="136" customWidth="1"/>
    <col min="28" max="28" width="14.625" style="136" customWidth="1"/>
    <col min="29" max="29" width="8.125" style="26" customWidth="1"/>
    <col min="30" max="42" width="9" style="26"/>
    <col min="43" max="43" width="25.75" style="26" customWidth="1"/>
    <col min="44" max="16384" width="9" style="26"/>
  </cols>
  <sheetData>
    <row r="1" spans="1:12">
      <c r="D1" s="148" t="s">
        <v>0</v>
      </c>
      <c r="E1" s="149"/>
      <c r="F1" s="149"/>
      <c r="G1" s="150"/>
      <c r="I1" s="78" t="s">
        <v>66</v>
      </c>
      <c r="J1" s="134"/>
      <c r="K1" s="134"/>
      <c r="L1" s="135"/>
    </row>
    <row r="2" spans="1:12">
      <c r="D2" s="151" t="s">
        <v>74</v>
      </c>
      <c r="E2" s="152"/>
      <c r="F2" s="152"/>
      <c r="G2" s="153"/>
      <c r="I2" s="79" t="s">
        <v>73</v>
      </c>
      <c r="J2" s="137"/>
      <c r="K2" s="137"/>
      <c r="L2" s="77">
        <v>600</v>
      </c>
    </row>
    <row r="3" spans="1:12" ht="16.5" thickBot="1">
      <c r="D3" s="154"/>
      <c r="E3" s="155"/>
      <c r="F3" s="155"/>
      <c r="G3" s="156"/>
      <c r="I3" s="138"/>
      <c r="J3" s="139"/>
      <c r="K3" s="139"/>
      <c r="L3" s="140"/>
    </row>
    <row r="4" spans="1:12" ht="23.25" customHeight="1">
      <c r="D4" s="157" t="s">
        <v>69</v>
      </c>
      <c r="E4" s="158"/>
      <c r="F4" s="159"/>
      <c r="G4" s="35">
        <v>47</v>
      </c>
      <c r="I4" s="80" t="s">
        <v>1</v>
      </c>
      <c r="J4" s="81"/>
      <c r="K4" s="81"/>
      <c r="L4" s="92">
        <v>25</v>
      </c>
    </row>
    <row r="5" spans="1:12" ht="16.5" thickBot="1">
      <c r="D5" s="157" t="s">
        <v>2</v>
      </c>
      <c r="E5" s="158"/>
      <c r="F5" s="159"/>
      <c r="G5" s="35">
        <v>27</v>
      </c>
      <c r="I5" s="82"/>
      <c r="J5" s="83"/>
      <c r="K5" s="83"/>
      <c r="L5" s="141"/>
    </row>
    <row r="6" spans="1:12">
      <c r="D6" s="157" t="s">
        <v>3</v>
      </c>
      <c r="E6" s="158"/>
      <c r="F6" s="159"/>
      <c r="G6" s="35">
        <v>20</v>
      </c>
      <c r="I6" s="84" t="s">
        <v>82</v>
      </c>
      <c r="J6" s="142"/>
      <c r="K6" s="142"/>
      <c r="L6" s="93">
        <f>L2/(1.023^(25-L4))</f>
        <v>600</v>
      </c>
    </row>
    <row r="7" spans="1:12" ht="16.5" thickBot="1">
      <c r="D7" s="160"/>
      <c r="E7" s="161"/>
      <c r="F7" s="162"/>
      <c r="G7" s="36"/>
      <c r="I7" s="143"/>
      <c r="J7" s="144"/>
      <c r="K7" s="144"/>
      <c r="L7" s="163"/>
    </row>
    <row r="8" spans="1:12" ht="21" thickBot="1">
      <c r="A8" s="88" t="s">
        <v>4</v>
      </c>
      <c r="B8" s="88"/>
      <c r="C8" s="88"/>
      <c r="D8" s="88"/>
      <c r="E8" s="88"/>
      <c r="F8" s="89"/>
      <c r="G8" s="89"/>
      <c r="H8" s="89"/>
      <c r="I8" s="89"/>
      <c r="J8" s="89"/>
    </row>
    <row r="9" spans="1:12" ht="16.5" thickBot="1">
      <c r="A9" s="90" t="s">
        <v>6</v>
      </c>
      <c r="B9" s="91"/>
      <c r="C9" s="91"/>
      <c r="D9" s="91"/>
      <c r="E9" s="91"/>
      <c r="F9" s="76" t="s">
        <v>7</v>
      </c>
      <c r="G9" s="145"/>
      <c r="H9" s="145"/>
      <c r="I9" s="145"/>
      <c r="J9" s="145"/>
      <c r="K9" s="145"/>
      <c r="L9" s="146"/>
    </row>
    <row r="10" spans="1:12" ht="15.75" customHeight="1">
      <c r="A10" s="86" t="s">
        <v>8</v>
      </c>
      <c r="B10" s="87" t="s">
        <v>70</v>
      </c>
      <c r="C10" s="87" t="s">
        <v>9</v>
      </c>
      <c r="D10" s="87" t="s">
        <v>10</v>
      </c>
      <c r="E10" s="87" t="s">
        <v>11</v>
      </c>
      <c r="F10" s="130" t="s">
        <v>12</v>
      </c>
      <c r="G10" s="130" t="s">
        <v>13</v>
      </c>
      <c r="H10" s="130" t="s">
        <v>52</v>
      </c>
      <c r="I10" s="130" t="s">
        <v>14</v>
      </c>
      <c r="J10" s="130" t="s">
        <v>15</v>
      </c>
      <c r="K10" s="130" t="str">
        <f>CONCATENATE("Circuit Amps at ",D12," % duty cycle:")</f>
        <v>Circuit Amps at 25 % duty cycle:</v>
      </c>
      <c r="L10" s="131" t="str">
        <f>CONCATENATE("Circuit Power at ",D12," % duty cycle: VA")</f>
        <v>Circuit Power at 25 % duty cycle: VA</v>
      </c>
    </row>
    <row r="11" spans="1:12" ht="45" customHeight="1">
      <c r="A11" s="86"/>
      <c r="B11" s="87"/>
      <c r="C11" s="87"/>
      <c r="D11" s="87"/>
      <c r="E11" s="87"/>
      <c r="F11" s="85"/>
      <c r="G11" s="85"/>
      <c r="H11" s="85"/>
      <c r="I11" s="85"/>
      <c r="J11" s="85"/>
      <c r="K11" s="85" t="str">
        <f>CONCATENATE("Diameter Anode 1 = ",E6," cm:", " Diameter Anode 2 = ",F6," cm: ",I6," microSiemens")</f>
        <v>Diameter Anode 1 =  cm: Diameter Anode 2 =  cm: Ambient Conductivity (mScm-1) microSiemens</v>
      </c>
      <c r="L11" s="132" t="str">
        <f>CONCATENATE("Diameter Anode 1 = ",F6," cm:", " Diameter Anode 2 = ",G6," cm: ",J6," microSiemens")</f>
        <v>Diameter Anode 1 =  cm: Diameter Anode 2 = 20 cm:  microSiemens</v>
      </c>
    </row>
    <row r="12" spans="1:12" ht="16.5" thickBot="1">
      <c r="A12" s="29">
        <v>300</v>
      </c>
      <c r="B12" s="30">
        <v>27</v>
      </c>
      <c r="C12" s="68">
        <f>L6</f>
        <v>600</v>
      </c>
      <c r="D12" s="30">
        <v>25</v>
      </c>
      <c r="E12" s="31">
        <v>200</v>
      </c>
      <c r="F12" s="38">
        <f>(1956.1*($A$12^-0.7181))*(350/$C$12)</f>
        <v>18.988343259810733</v>
      </c>
      <c r="G12" s="38">
        <f>B12*(350/C12)</f>
        <v>15.750000000000002</v>
      </c>
      <c r="H12" s="38">
        <f>F12+G12</f>
        <v>34.738343259810733</v>
      </c>
      <c r="I12" s="39">
        <f>F12/H12</f>
        <v>0.54661050234305819</v>
      </c>
      <c r="J12" s="38">
        <f>E12*I12</f>
        <v>109.32210046861164</v>
      </c>
      <c r="K12" s="133">
        <f>(E12/H12)/(100/D12)</f>
        <v>1.4393317385934661</v>
      </c>
      <c r="L12" s="164">
        <f>((E12^2/H12)/(100/D12))*1.6</f>
        <v>460.58615634990923</v>
      </c>
    </row>
    <row r="13" spans="1:12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165"/>
      <c r="L13" s="166"/>
    </row>
    <row r="14" spans="1:12">
      <c r="A14" s="167"/>
      <c r="B14" s="54"/>
      <c r="C14" s="55"/>
      <c r="D14" s="54"/>
      <c r="E14" s="54"/>
      <c r="F14" s="54"/>
      <c r="G14" s="55"/>
      <c r="H14" s="54"/>
      <c r="I14" s="54"/>
      <c r="J14" s="54"/>
      <c r="K14" s="165"/>
      <c r="L14" s="166"/>
    </row>
    <row r="15" spans="1:12" ht="15.75" customHeight="1">
      <c r="A15" s="167"/>
      <c r="B15" s="54"/>
      <c r="C15" s="55"/>
      <c r="D15" s="54"/>
      <c r="E15" s="54"/>
      <c r="F15" s="54"/>
      <c r="G15" s="54"/>
      <c r="H15" s="54"/>
      <c r="I15" s="54"/>
      <c r="J15" s="54"/>
      <c r="K15" s="165"/>
      <c r="L15" s="166"/>
    </row>
    <row r="16" spans="1:12">
      <c r="A16" s="54"/>
      <c r="B16" s="54"/>
      <c r="C16" s="55"/>
      <c r="D16" s="54"/>
      <c r="E16" s="54"/>
      <c r="F16" s="54"/>
      <c r="G16" s="54"/>
      <c r="H16" s="54"/>
      <c r="I16" s="54"/>
      <c r="J16" s="54"/>
      <c r="K16" s="168"/>
      <c r="L16" s="166"/>
    </row>
    <row r="17" spans="1:12">
      <c r="A17" s="54"/>
      <c r="B17" s="53" t="str">
        <f>CONCATENATE(A12," mm Diameter Anode  ",ROUND(C12,0)," microSiemens Conductivity")</f>
        <v>300 mm Diameter Anode  600 microSiemens Conductivity</v>
      </c>
      <c r="C17" s="54"/>
      <c r="D17" s="54"/>
      <c r="E17" s="54"/>
      <c r="F17" s="54"/>
      <c r="G17" s="54"/>
      <c r="H17" s="54"/>
      <c r="I17" s="54"/>
      <c r="J17" s="54"/>
      <c r="K17" s="165"/>
      <c r="L17" s="166"/>
    </row>
    <row r="18" spans="1:12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165"/>
      <c r="L18" s="166"/>
    </row>
    <row r="19" spans="1:12" ht="47.25" customHeight="1">
      <c r="A19" s="54"/>
      <c r="B19" s="55" t="s">
        <v>19</v>
      </c>
      <c r="C19" s="56" t="s">
        <v>20</v>
      </c>
      <c r="D19" s="56" t="s">
        <v>21</v>
      </c>
      <c r="E19" s="57" t="s">
        <v>22</v>
      </c>
      <c r="F19" s="57" t="s">
        <v>23</v>
      </c>
      <c r="G19" s="58" t="str">
        <f>CONCATENATE("Input VA @",D12,"% Duty Cycle pdc")</f>
        <v>Input VA @25% Duty Cycle pdc</v>
      </c>
      <c r="H19" s="54"/>
      <c r="I19" s="54"/>
      <c r="J19" s="54"/>
      <c r="K19" s="165"/>
      <c r="L19" s="166"/>
    </row>
    <row r="20" spans="1:12">
      <c r="A20" s="54"/>
      <c r="B20" s="59">
        <f t="shared" ref="B20:B29" si="0">$H$12</f>
        <v>34.738343259810733</v>
      </c>
      <c r="C20" s="60">
        <v>50</v>
      </c>
      <c r="D20" s="61">
        <f t="shared" ref="D20:D29" si="1">C20/B20</f>
        <v>1.4393317385934661</v>
      </c>
      <c r="E20" s="62">
        <f t="shared" ref="E20:E29" si="2">C20*D20</f>
        <v>71.966586929673298</v>
      </c>
      <c r="F20" s="62">
        <f t="shared" ref="F20:F29" si="3">E20/0.6</f>
        <v>119.94431154945551</v>
      </c>
      <c r="G20" s="62">
        <f>(F20/100)*'[1]Single  Anode'!$D$7</f>
        <v>29.986077887363876</v>
      </c>
      <c r="H20" s="54"/>
      <c r="I20" s="54"/>
      <c r="J20" s="54"/>
      <c r="K20" s="165"/>
      <c r="L20" s="166"/>
    </row>
    <row r="21" spans="1:12">
      <c r="A21" s="54"/>
      <c r="B21" s="59">
        <f t="shared" si="0"/>
        <v>34.738343259810733</v>
      </c>
      <c r="C21" s="60">
        <v>100</v>
      </c>
      <c r="D21" s="61">
        <f t="shared" si="1"/>
        <v>2.8786634771869322</v>
      </c>
      <c r="E21" s="62">
        <f t="shared" si="2"/>
        <v>287.86634771869319</v>
      </c>
      <c r="F21" s="62">
        <f t="shared" si="3"/>
        <v>479.77724619782202</v>
      </c>
      <c r="G21" s="62">
        <f>(F21/100)*'[1]Single  Anode'!$D$7</f>
        <v>119.94431154945551</v>
      </c>
      <c r="H21" s="54"/>
      <c r="I21" s="54"/>
      <c r="J21" s="54"/>
      <c r="K21" s="165"/>
      <c r="L21" s="166"/>
    </row>
    <row r="22" spans="1:12">
      <c r="A22" s="54"/>
      <c r="B22" s="59">
        <f t="shared" si="0"/>
        <v>34.738343259810733</v>
      </c>
      <c r="C22" s="60">
        <v>150</v>
      </c>
      <c r="D22" s="61">
        <f t="shared" si="1"/>
        <v>4.3179952157803987</v>
      </c>
      <c r="E22" s="62">
        <f t="shared" si="2"/>
        <v>647.69928236705982</v>
      </c>
      <c r="F22" s="62">
        <f t="shared" si="3"/>
        <v>1079.4988039450998</v>
      </c>
      <c r="G22" s="62">
        <f>(F22/100)*'[1]Single  Anode'!$D$7</f>
        <v>269.87470098627495</v>
      </c>
      <c r="H22" s="54"/>
      <c r="I22" s="54"/>
      <c r="J22" s="54"/>
      <c r="K22" s="165"/>
      <c r="L22" s="166"/>
    </row>
    <row r="23" spans="1:12">
      <c r="A23" s="54"/>
      <c r="B23" s="59">
        <f t="shared" si="0"/>
        <v>34.738343259810733</v>
      </c>
      <c r="C23" s="60">
        <v>200</v>
      </c>
      <c r="D23" s="61">
        <f t="shared" si="1"/>
        <v>5.7573269543738643</v>
      </c>
      <c r="E23" s="62">
        <f t="shared" si="2"/>
        <v>1151.4653908747728</v>
      </c>
      <c r="F23" s="62">
        <f t="shared" si="3"/>
        <v>1919.1089847912881</v>
      </c>
      <c r="G23" s="62">
        <f>(F23/100)*'[1]Single  Anode'!$D$7</f>
        <v>479.77724619782202</v>
      </c>
      <c r="H23" s="54"/>
      <c r="I23" s="54"/>
      <c r="J23" s="54"/>
      <c r="K23" s="165"/>
      <c r="L23" s="166"/>
    </row>
    <row r="24" spans="1:12">
      <c r="A24" s="54"/>
      <c r="B24" s="59">
        <f t="shared" si="0"/>
        <v>34.738343259810733</v>
      </c>
      <c r="C24" s="60">
        <v>250</v>
      </c>
      <c r="D24" s="61">
        <f t="shared" si="1"/>
        <v>7.1966586929673309</v>
      </c>
      <c r="E24" s="62">
        <f t="shared" si="2"/>
        <v>1799.1646732418328</v>
      </c>
      <c r="F24" s="62">
        <f t="shared" si="3"/>
        <v>2998.6077887363881</v>
      </c>
      <c r="G24" s="62">
        <f>(F24/100)*'[1]Single  Anode'!$D$7</f>
        <v>749.65194718409703</v>
      </c>
      <c r="H24" s="54"/>
      <c r="I24" s="54"/>
      <c r="J24" s="54"/>
      <c r="K24" s="165"/>
      <c r="L24" s="166"/>
    </row>
    <row r="25" spans="1:12">
      <c r="A25" s="54"/>
      <c r="B25" s="59">
        <f t="shared" si="0"/>
        <v>34.738343259810733</v>
      </c>
      <c r="C25" s="60">
        <v>300</v>
      </c>
      <c r="D25" s="61">
        <f t="shared" si="1"/>
        <v>8.6359904315607974</v>
      </c>
      <c r="E25" s="62">
        <f t="shared" si="2"/>
        <v>2590.7971294682393</v>
      </c>
      <c r="F25" s="62">
        <f t="shared" si="3"/>
        <v>4317.9952157803991</v>
      </c>
      <c r="G25" s="62">
        <f>(F25/100)*'[1]Single  Anode'!$D$7</f>
        <v>1079.4988039450998</v>
      </c>
      <c r="H25" s="54"/>
      <c r="I25" s="54"/>
      <c r="J25" s="54"/>
      <c r="K25" s="165"/>
      <c r="L25" s="166"/>
    </row>
    <row r="26" spans="1:12">
      <c r="A26" s="54"/>
      <c r="B26" s="59">
        <f t="shared" si="0"/>
        <v>34.738343259810733</v>
      </c>
      <c r="C26" s="60">
        <v>350</v>
      </c>
      <c r="D26" s="61">
        <f t="shared" si="1"/>
        <v>10.075322170154264</v>
      </c>
      <c r="E26" s="62">
        <f t="shared" si="2"/>
        <v>3526.3627595539924</v>
      </c>
      <c r="F26" s="62">
        <f t="shared" si="3"/>
        <v>5877.2712659233212</v>
      </c>
      <c r="G26" s="62">
        <f>(F26/100)*'[1]Single  Anode'!$D$7</f>
        <v>1469.3178164808303</v>
      </c>
      <c r="H26" s="54"/>
      <c r="I26" s="54"/>
      <c r="J26" s="54"/>
      <c r="K26" s="165"/>
      <c r="L26" s="166"/>
    </row>
    <row r="27" spans="1:12">
      <c r="A27" s="54"/>
      <c r="B27" s="59">
        <f t="shared" si="0"/>
        <v>34.738343259810733</v>
      </c>
      <c r="C27" s="60">
        <v>400</v>
      </c>
      <c r="D27" s="61">
        <f t="shared" si="1"/>
        <v>11.514653908747729</v>
      </c>
      <c r="E27" s="62">
        <f t="shared" si="2"/>
        <v>4605.8615634990911</v>
      </c>
      <c r="F27" s="62">
        <f t="shared" si="3"/>
        <v>7676.4359391651524</v>
      </c>
      <c r="G27" s="62">
        <f>(F27/100)*'[1]Single  Anode'!$D$7</f>
        <v>1919.1089847912881</v>
      </c>
      <c r="H27" s="54"/>
      <c r="I27" s="54"/>
      <c r="J27" s="54"/>
      <c r="K27" s="165"/>
      <c r="L27" s="166"/>
    </row>
    <row r="28" spans="1:12">
      <c r="A28" s="54"/>
      <c r="B28" s="59">
        <f t="shared" si="0"/>
        <v>34.738343259810733</v>
      </c>
      <c r="C28" s="60">
        <v>450</v>
      </c>
      <c r="D28" s="61">
        <f t="shared" si="1"/>
        <v>12.953985647341195</v>
      </c>
      <c r="E28" s="62">
        <f t="shared" si="2"/>
        <v>5829.2935413035375</v>
      </c>
      <c r="F28" s="62">
        <f t="shared" si="3"/>
        <v>9715.4892355058964</v>
      </c>
      <c r="G28" s="62">
        <f>(F28/100)*'[1]Single  Anode'!$D$7</f>
        <v>2428.8723088764741</v>
      </c>
      <c r="H28" s="54"/>
      <c r="I28" s="54"/>
      <c r="J28" s="54"/>
      <c r="K28" s="165"/>
      <c r="L28" s="166"/>
    </row>
    <row r="29" spans="1:12">
      <c r="A29" s="54"/>
      <c r="B29" s="59">
        <f t="shared" si="0"/>
        <v>34.738343259810733</v>
      </c>
      <c r="C29" s="60">
        <v>500</v>
      </c>
      <c r="D29" s="61">
        <f t="shared" si="1"/>
        <v>14.393317385934662</v>
      </c>
      <c r="E29" s="62">
        <f t="shared" si="2"/>
        <v>7196.6586929673313</v>
      </c>
      <c r="F29" s="62">
        <f t="shared" si="3"/>
        <v>11994.431154945552</v>
      </c>
      <c r="G29" s="62">
        <f>(F29/100)*'[1]Single  Anode'!$D$7</f>
        <v>2998.6077887363881</v>
      </c>
      <c r="H29" s="54"/>
      <c r="I29" s="54"/>
      <c r="J29" s="54"/>
      <c r="K29" s="165"/>
      <c r="L29" s="166"/>
    </row>
    <row r="30" spans="1:12">
      <c r="A30" s="54"/>
      <c r="B30" s="63"/>
      <c r="C30" s="63"/>
      <c r="D30" s="63"/>
      <c r="E30" s="63"/>
      <c r="F30" s="63"/>
      <c r="G30" s="63"/>
      <c r="H30" s="54"/>
      <c r="I30" s="54"/>
      <c r="J30" s="54"/>
      <c r="K30" s="165"/>
      <c r="L30" s="166"/>
    </row>
    <row r="31" spans="1:12">
      <c r="A31" s="54"/>
      <c r="B31" s="63"/>
      <c r="C31" s="63"/>
      <c r="D31" s="63"/>
      <c r="E31" s="63"/>
      <c r="F31" s="63"/>
      <c r="G31" s="63"/>
      <c r="H31" s="54"/>
      <c r="I31" s="54"/>
      <c r="J31" s="54"/>
      <c r="K31" s="165"/>
      <c r="L31" s="166"/>
    </row>
    <row r="32" spans="1:12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165"/>
      <c r="L32" s="166"/>
    </row>
    <row r="33" spans="1:12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165"/>
      <c r="L33" s="166"/>
    </row>
    <row r="34" spans="1:12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165"/>
      <c r="L34" s="166"/>
    </row>
    <row r="35" spans="1:12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165"/>
      <c r="L35" s="166"/>
    </row>
    <row r="36" spans="1:12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165"/>
      <c r="L36" s="166"/>
    </row>
    <row r="37" spans="1:12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165"/>
      <c r="L37" s="166"/>
    </row>
    <row r="38" spans="1:12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165"/>
      <c r="L38" s="166"/>
    </row>
    <row r="39" spans="1:12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165"/>
      <c r="L39" s="166"/>
    </row>
    <row r="40" spans="1:12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165"/>
      <c r="L40" s="166"/>
    </row>
    <row r="41" spans="1:12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165"/>
      <c r="L41" s="166"/>
    </row>
    <row r="42" spans="1:12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165"/>
      <c r="L42" s="166"/>
    </row>
    <row r="43" spans="1:12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165"/>
      <c r="L43" s="166"/>
    </row>
    <row r="44" spans="1:12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165"/>
      <c r="L44" s="166"/>
    </row>
    <row r="45" spans="1:12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165"/>
      <c r="L45" s="166"/>
    </row>
    <row r="46" spans="1:12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165"/>
      <c r="L46" s="166"/>
    </row>
    <row r="47" spans="1:12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165"/>
      <c r="L47" s="166"/>
    </row>
    <row r="48" spans="1:12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165"/>
      <c r="L48" s="166"/>
    </row>
    <row r="49" spans="1:12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165"/>
      <c r="L49" s="166"/>
    </row>
    <row r="50" spans="1:12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165"/>
      <c r="L50" s="166"/>
    </row>
    <row r="51" spans="1:12">
      <c r="A51" s="54" t="s">
        <v>24</v>
      </c>
      <c r="B51" s="54"/>
      <c r="C51" s="54"/>
      <c r="D51" s="54"/>
      <c r="E51" s="54"/>
      <c r="F51" s="54"/>
      <c r="G51" s="54"/>
      <c r="H51" s="54"/>
      <c r="I51" s="54"/>
      <c r="J51" s="54"/>
      <c r="K51" s="165"/>
      <c r="L51" s="166"/>
    </row>
    <row r="52" spans="1:12">
      <c r="A52" s="54" t="s">
        <v>25</v>
      </c>
      <c r="B52" s="54"/>
      <c r="C52" s="54"/>
      <c r="D52" s="54"/>
      <c r="E52" s="54"/>
      <c r="F52" s="54"/>
      <c r="G52" s="54"/>
      <c r="H52" s="54"/>
      <c r="I52" s="54"/>
      <c r="J52" s="54"/>
      <c r="K52" s="165"/>
      <c r="L52" s="166"/>
    </row>
    <row r="53" spans="1:12">
      <c r="A53" s="54" t="s">
        <v>26</v>
      </c>
      <c r="B53" s="54"/>
      <c r="C53" s="54"/>
      <c r="D53" s="54"/>
      <c r="E53" s="54"/>
      <c r="F53" s="54"/>
      <c r="G53" s="54"/>
      <c r="H53" s="54"/>
      <c r="I53" s="54"/>
      <c r="J53" s="54"/>
      <c r="K53" s="165"/>
      <c r="L53" s="166"/>
    </row>
    <row r="54" spans="1:12">
      <c r="A54" s="54" t="s">
        <v>27</v>
      </c>
      <c r="B54" s="54"/>
      <c r="C54" s="54"/>
      <c r="D54" s="54"/>
      <c r="E54" s="54"/>
      <c r="F54" s="54"/>
      <c r="G54" s="54"/>
      <c r="H54" s="54"/>
      <c r="I54" s="54"/>
      <c r="J54" s="54"/>
      <c r="K54" s="165"/>
      <c r="L54" s="166"/>
    </row>
    <row r="55" spans="1:12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165"/>
      <c r="L55" s="166"/>
    </row>
    <row r="56" spans="1:12">
      <c r="A56" s="54"/>
      <c r="B56" s="54"/>
      <c r="C56" s="54"/>
      <c r="D56" s="54"/>
      <c r="E56" s="54"/>
      <c r="F56" s="54"/>
      <c r="G56" s="169"/>
      <c r="H56" s="169"/>
      <c r="I56" s="58"/>
      <c r="J56" s="58"/>
      <c r="K56" s="165"/>
      <c r="L56" s="166"/>
    </row>
    <row r="57" spans="1:12">
      <c r="A57" s="54" t="s">
        <v>33</v>
      </c>
      <c r="B57" s="170" t="str">
        <f>CONCATENATE(A57,B58,C57)</f>
        <v>Anode Diameter = 300mm</v>
      </c>
      <c r="C57" s="54" t="s">
        <v>30</v>
      </c>
      <c r="D57" s="54"/>
      <c r="E57" s="54"/>
      <c r="F57" s="54" t="s">
        <v>31</v>
      </c>
      <c r="G57" s="170" t="str">
        <f>CONCATENATE(F57,ROUND(G58,0),I57)</f>
        <v>Anode voltage = 109 volts</v>
      </c>
      <c r="H57" s="54"/>
      <c r="I57" s="171" t="s">
        <v>32</v>
      </c>
      <c r="J57" s="58"/>
      <c r="K57" s="165"/>
      <c r="L57" s="166"/>
    </row>
    <row r="58" spans="1:12" ht="16.5" thickBot="1">
      <c r="A58" s="54"/>
      <c r="B58" s="54">
        <f>A12</f>
        <v>300</v>
      </c>
      <c r="C58" s="54"/>
      <c r="D58" s="54"/>
      <c r="E58" s="54"/>
      <c r="F58" s="172">
        <f>F12/H12</f>
        <v>0.54661050234305819</v>
      </c>
      <c r="G58" s="173">
        <f>J12</f>
        <v>109.32210046861164</v>
      </c>
      <c r="H58" s="173"/>
      <c r="I58" s="173"/>
      <c r="J58" s="173"/>
      <c r="K58" s="165"/>
      <c r="L58" s="166"/>
    </row>
    <row r="59" spans="1:12" ht="15.75" customHeight="1">
      <c r="A59" s="54" t="s">
        <v>34</v>
      </c>
      <c r="B59" s="54" t="s">
        <v>35</v>
      </c>
      <c r="C59" s="55" t="s">
        <v>36</v>
      </c>
      <c r="D59" s="54" t="s">
        <v>37</v>
      </c>
      <c r="E59" s="174" t="s">
        <v>38</v>
      </c>
      <c r="F59" s="175"/>
      <c r="G59" s="176"/>
      <c r="H59" s="176"/>
      <c r="I59" s="177"/>
      <c r="J59" s="178" t="s">
        <v>39</v>
      </c>
      <c r="K59" s="179"/>
      <c r="L59" s="166"/>
    </row>
    <row r="60" spans="1:12" ht="16.5" thickBot="1">
      <c r="A60" s="54">
        <v>25</v>
      </c>
      <c r="B60" s="173">
        <f xml:space="preserve"> ((-0.7468*LN(A60) +8.8454) *$B$58^( 0.1606*LN(A60) - 0.2059))</f>
        <v>37.975379522611924</v>
      </c>
      <c r="C60" s="173">
        <f xml:space="preserve"> ((-0.829*LN(A60) +9.7374) *$B$58^( 0.1606*LN(A60) - 0.316))</f>
        <v>22.240070292926621</v>
      </c>
      <c r="D60" s="173">
        <f xml:space="preserve"> ((-0.9408*LN(A60) +11.08) *$B$58^( 0.1604*LN(A60) - 0.4625))</f>
        <v>10.943966308687708</v>
      </c>
      <c r="E60" s="173">
        <f xml:space="preserve"> ((-0.9412*LN(A60) +11.646) *$B$58^( 0.1605*LN(A60) - 0.5729))</f>
        <v>6.2508182997360775</v>
      </c>
      <c r="F60" s="180"/>
      <c r="G60" s="181"/>
      <c r="H60" s="181"/>
      <c r="I60" s="182"/>
      <c r="J60" s="183">
        <f>B71+10</f>
        <v>273.32275618773554</v>
      </c>
      <c r="K60" s="179"/>
      <c r="L60" s="166"/>
    </row>
    <row r="61" spans="1:12">
      <c r="A61" s="54">
        <v>50</v>
      </c>
      <c r="B61" s="173">
        <f t="shared" ref="B61:B71" si="4" xml:space="preserve"> ((-0.7468*LN(A61) +8.8454) *$B$58^( 0.1606*LN(A61) - 0.2059))</f>
        <v>65.89792332410326</v>
      </c>
      <c r="C61" s="173">
        <f t="shared" ref="C61:C71" si="5" xml:space="preserve"> ((-0.829*LN(A61) +9.7374) *$B$58^( 0.1606*LN(A61) - 0.316))</f>
        <v>38.553820333298248</v>
      </c>
      <c r="D61" s="173">
        <f t="shared" ref="D61:D71" si="6" xml:space="preserve"> ((-0.9408*LN(A61) +11.08) *$B$58^( 0.1604*LN(A61) - 0.4625))</f>
        <v>18.962819252927066</v>
      </c>
      <c r="E61" s="173">
        <f t="shared" ref="E61:E71" si="7" xml:space="preserve"> ((-0.9412*LN(A61) +11.646) *$B$58^( 0.1605*LN(A61) - 0.5729))</f>
        <v>10.897398463257863</v>
      </c>
      <c r="F61" s="173"/>
      <c r="G61" s="55"/>
      <c r="H61" s="173"/>
      <c r="I61" s="173"/>
      <c r="J61" s="54"/>
      <c r="K61" s="184"/>
      <c r="L61" s="166"/>
    </row>
    <row r="62" spans="1:12">
      <c r="A62" s="54">
        <v>75</v>
      </c>
      <c r="B62" s="173">
        <f t="shared" si="4"/>
        <v>90.654559565664698</v>
      </c>
      <c r="C62" s="173">
        <f t="shared" si="5"/>
        <v>53.001877685956266</v>
      </c>
      <c r="D62" s="173">
        <f t="shared" si="6"/>
        <v>26.062738383561076</v>
      </c>
      <c r="E62" s="173">
        <f t="shared" si="7"/>
        <v>15.038375066681992</v>
      </c>
      <c r="F62" s="173"/>
      <c r="G62" s="55"/>
      <c r="H62" s="173"/>
      <c r="I62" s="173"/>
      <c r="J62" s="54"/>
      <c r="K62" s="184"/>
      <c r="L62" s="166"/>
    </row>
    <row r="63" spans="1:12">
      <c r="A63" s="54">
        <v>100</v>
      </c>
      <c r="B63" s="173">
        <f t="shared" si="4"/>
        <v>113.47821732884613</v>
      </c>
      <c r="C63" s="173">
        <f t="shared" si="5"/>
        <v>66.310962739895132</v>
      </c>
      <c r="D63" s="173">
        <f t="shared" si="6"/>
        <v>32.602048685865441</v>
      </c>
      <c r="E63" s="173">
        <f t="shared" si="7"/>
        <v>18.870554100547945</v>
      </c>
      <c r="F63" s="173"/>
      <c r="G63" s="55"/>
      <c r="H63" s="173"/>
      <c r="I63" s="173"/>
      <c r="J63" s="54"/>
      <c r="K63" s="184"/>
      <c r="L63" s="166"/>
    </row>
    <row r="64" spans="1:12">
      <c r="A64" s="54">
        <v>125</v>
      </c>
      <c r="B64" s="173">
        <f t="shared" si="4"/>
        <v>134.9234071980934</v>
      </c>
      <c r="C64" s="173">
        <f t="shared" si="5"/>
        <v>78.807883721668659</v>
      </c>
      <c r="D64" s="173">
        <f t="shared" si="6"/>
        <v>38.741792680272759</v>
      </c>
      <c r="E64" s="173">
        <f t="shared" si="7"/>
        <v>22.48247033256694</v>
      </c>
      <c r="F64" s="173"/>
      <c r="G64" s="55"/>
      <c r="H64" s="173"/>
      <c r="I64" s="173"/>
      <c r="J64" s="54"/>
      <c r="K64" s="184"/>
      <c r="L64" s="166"/>
    </row>
    <row r="65" spans="1:12">
      <c r="A65" s="54">
        <v>150</v>
      </c>
      <c r="B65" s="173">
        <f t="shared" si="4"/>
        <v>155.3047010622559</v>
      </c>
      <c r="C65" s="173">
        <f t="shared" si="5"/>
        <v>90.678023845091403</v>
      </c>
      <c r="D65" s="173">
        <f t="shared" si="6"/>
        <v>44.573284407872599</v>
      </c>
      <c r="E65" s="173">
        <f t="shared" si="7"/>
        <v>25.924358012919829</v>
      </c>
      <c r="F65" s="173"/>
      <c r="G65" s="54"/>
      <c r="H65" s="54"/>
      <c r="I65" s="54"/>
      <c r="J65" s="54"/>
      <c r="K65" s="184"/>
      <c r="L65" s="166"/>
    </row>
    <row r="66" spans="1:12">
      <c r="A66" s="54">
        <v>175</v>
      </c>
      <c r="B66" s="173">
        <f t="shared" si="4"/>
        <v>174.82399914173703</v>
      </c>
      <c r="C66" s="173">
        <f t="shared" si="5"/>
        <v>102.04035968565469</v>
      </c>
      <c r="D66" s="173">
        <f t="shared" si="6"/>
        <v>50.155109175189338</v>
      </c>
      <c r="E66" s="173">
        <f t="shared" si="7"/>
        <v>29.228463324156174</v>
      </c>
      <c r="F66" s="173"/>
      <c r="G66" s="54"/>
      <c r="H66" s="54"/>
      <c r="I66" s="54"/>
      <c r="J66" s="54"/>
      <c r="K66" s="165"/>
      <c r="L66" s="166"/>
    </row>
    <row r="67" spans="1:12">
      <c r="A67" s="54">
        <v>200</v>
      </c>
      <c r="B67" s="173">
        <f t="shared" si="4"/>
        <v>193.62141326934153</v>
      </c>
      <c r="C67" s="173">
        <f t="shared" si="5"/>
        <v>112.97745280982963</v>
      </c>
      <c r="D67" s="173">
        <f t="shared" si="6"/>
        <v>55.527910396153452</v>
      </c>
      <c r="E67" s="173">
        <f t="shared" si="7"/>
        <v>32.417166703225575</v>
      </c>
      <c r="F67" s="54"/>
      <c r="G67" s="54"/>
      <c r="H67" s="54"/>
      <c r="I67" s="54"/>
      <c r="J67" s="54"/>
      <c r="K67" s="165"/>
      <c r="L67" s="166"/>
    </row>
    <row r="68" spans="1:12">
      <c r="A68" s="54">
        <v>225</v>
      </c>
      <c r="B68" s="173">
        <f t="shared" si="4"/>
        <v>211.79959763095795</v>
      </c>
      <c r="C68" s="173">
        <f t="shared" si="5"/>
        <v>123.54979009628242</v>
      </c>
      <c r="D68" s="173">
        <f t="shared" si="6"/>
        <v>60.721457844098275</v>
      </c>
      <c r="E68" s="173">
        <f t="shared" si="7"/>
        <v>35.506867102050364</v>
      </c>
      <c r="F68" s="54"/>
      <c r="G68" s="54"/>
      <c r="H68" s="54"/>
      <c r="I68" s="54"/>
      <c r="J68" s="54"/>
      <c r="K68" s="165"/>
      <c r="L68" s="166"/>
    </row>
    <row r="69" spans="1:12">
      <c r="A69" s="54">
        <v>250</v>
      </c>
      <c r="B69" s="173">
        <f t="shared" si="4"/>
        <v>229.43683351959325</v>
      </c>
      <c r="C69" s="173">
        <f t="shared" si="5"/>
        <v>133.80349545284557</v>
      </c>
      <c r="D69" s="173">
        <f t="shared" si="6"/>
        <v>65.758447818784433</v>
      </c>
      <c r="E69" s="173">
        <f t="shared" si="7"/>
        <v>38.510071089567667</v>
      </c>
      <c r="F69" s="54"/>
      <c r="G69" s="54"/>
      <c r="H69" s="54"/>
      <c r="I69" s="54"/>
      <c r="J69" s="54"/>
      <c r="K69" s="165"/>
      <c r="L69" s="166"/>
    </row>
    <row r="70" spans="1:12">
      <c r="A70" s="54">
        <v>275</v>
      </c>
      <c r="B70" s="173">
        <f t="shared" si="4"/>
        <v>246.5946826173429</v>
      </c>
      <c r="C70" s="173">
        <f t="shared" si="5"/>
        <v>143.7748402424883</v>
      </c>
      <c r="D70" s="173">
        <f t="shared" si="6"/>
        <v>70.656725340093132</v>
      </c>
      <c r="E70" s="173">
        <f t="shared" si="7"/>
        <v>41.436614870843854</v>
      </c>
      <c r="F70" s="54"/>
      <c r="G70" s="54"/>
      <c r="H70" s="54"/>
      <c r="I70" s="54"/>
      <c r="J70" s="54"/>
      <c r="K70" s="165"/>
      <c r="L70" s="166"/>
    </row>
    <row r="71" spans="1:12">
      <c r="A71" s="54">
        <v>300</v>
      </c>
      <c r="B71" s="173">
        <f t="shared" si="4"/>
        <v>263.32275618773554</v>
      </c>
      <c r="C71" s="173">
        <f t="shared" si="5"/>
        <v>153.49305389447477</v>
      </c>
      <c r="D71" s="173">
        <f t="shared" si="6"/>
        <v>75.430668633570662</v>
      </c>
      <c r="E71" s="173">
        <f t="shared" si="7"/>
        <v>44.294425853230045</v>
      </c>
      <c r="F71" s="54"/>
      <c r="G71" s="54"/>
      <c r="H71" s="54"/>
      <c r="I71" s="54"/>
      <c r="J71" s="54"/>
      <c r="K71" s="165"/>
      <c r="L71" s="166"/>
    </row>
    <row r="72" spans="1:12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165"/>
      <c r="L72" s="166"/>
    </row>
    <row r="73" spans="1:12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165"/>
      <c r="L73" s="166"/>
    </row>
    <row r="74" spans="1:12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165"/>
      <c r="L74" s="166"/>
    </row>
    <row r="75" spans="1:12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74"/>
    </row>
    <row r="76" spans="1:12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74"/>
    </row>
    <row r="77" spans="1:12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74"/>
    </row>
    <row r="78" spans="1:12">
      <c r="I78" s="26"/>
      <c r="J78" s="26"/>
    </row>
    <row r="79" spans="1:12">
      <c r="I79" s="26"/>
      <c r="J79" s="26"/>
    </row>
    <row r="80" spans="1:12">
      <c r="I80" s="26"/>
      <c r="J80" s="26"/>
    </row>
    <row r="81" spans="9:10">
      <c r="I81" s="26"/>
      <c r="J81" s="26"/>
    </row>
    <row r="82" spans="9:10">
      <c r="I82" s="26"/>
      <c r="J82" s="26"/>
    </row>
    <row r="83" spans="9:10">
      <c r="I83" s="26"/>
      <c r="J83" s="26"/>
    </row>
    <row r="84" spans="9:10">
      <c r="I84" s="26"/>
      <c r="J84" s="26"/>
    </row>
    <row r="85" spans="9:10">
      <c r="I85" s="26"/>
      <c r="J85" s="26"/>
    </row>
    <row r="86" spans="9:10">
      <c r="I86" s="26"/>
      <c r="J86" s="26"/>
    </row>
    <row r="87" spans="9:10">
      <c r="I87" s="26"/>
      <c r="J87" s="26"/>
    </row>
    <row r="88" spans="9:10">
      <c r="I88" s="26"/>
      <c r="J88" s="26"/>
    </row>
    <row r="89" spans="9:10">
      <c r="I89" s="26"/>
      <c r="J89" s="26"/>
    </row>
    <row r="90" spans="9:10">
      <c r="I90" s="26"/>
      <c r="J90" s="26"/>
    </row>
    <row r="91" spans="9:10">
      <c r="I91" s="26"/>
      <c r="J91" s="26"/>
    </row>
    <row r="92" spans="9:10">
      <c r="I92" s="26"/>
      <c r="J92" s="26"/>
    </row>
    <row r="93" spans="9:10">
      <c r="I93" s="26"/>
      <c r="J93" s="26"/>
    </row>
    <row r="94" spans="9:10">
      <c r="I94" s="26"/>
      <c r="J94" s="26"/>
    </row>
    <row r="95" spans="9:10">
      <c r="I95" s="26"/>
      <c r="J95" s="26"/>
    </row>
    <row r="96" spans="9:10">
      <c r="I96" s="26"/>
      <c r="J96" s="26"/>
    </row>
    <row r="97" spans="9:10">
      <c r="I97" s="26"/>
      <c r="J97" s="26"/>
    </row>
    <row r="98" spans="9:10">
      <c r="I98" s="26"/>
      <c r="J98" s="26"/>
    </row>
    <row r="99" spans="9:10">
      <c r="I99" s="26"/>
      <c r="J99" s="26"/>
    </row>
    <row r="100" spans="9:10">
      <c r="I100" s="26"/>
      <c r="J100" s="26"/>
    </row>
    <row r="101" spans="9:10">
      <c r="I101" s="26"/>
      <c r="J101" s="26"/>
    </row>
  </sheetData>
  <sheetProtection password="CD78" sheet="1" objects="1" scenarios="1" selectLockedCells="1"/>
  <mergeCells count="25">
    <mergeCell ref="L10:L11"/>
    <mergeCell ref="A10:A11"/>
    <mergeCell ref="B10:B11"/>
    <mergeCell ref="C10:C11"/>
    <mergeCell ref="D10:D11"/>
    <mergeCell ref="E10:E11"/>
    <mergeCell ref="F10:F11"/>
    <mergeCell ref="A14:A15"/>
    <mergeCell ref="K10:K11"/>
    <mergeCell ref="G10:G11"/>
    <mergeCell ref="H10:H11"/>
    <mergeCell ref="I10:I11"/>
    <mergeCell ref="J10:J11"/>
    <mergeCell ref="D2:G3"/>
    <mergeCell ref="F9:L9"/>
    <mergeCell ref="L2:L3"/>
    <mergeCell ref="I1:L1"/>
    <mergeCell ref="I2:K3"/>
    <mergeCell ref="I4:K5"/>
    <mergeCell ref="I6:K7"/>
    <mergeCell ref="A8:J8"/>
    <mergeCell ref="A9:E9"/>
    <mergeCell ref="L4:L5"/>
    <mergeCell ref="L6:L7"/>
    <mergeCell ref="D1:G1"/>
  </mergeCells>
  <phoneticPr fontId="0" type="noConversion"/>
  <pageMargins left="0.75" right="0.75" top="1" bottom="1" header="0.5" footer="0.5"/>
  <pageSetup paperSize="9" scale="46" orientation="landscape" r:id="rId1"/>
  <headerFooter alignWithMargins="0"/>
  <ignoredErrors>
    <ignoredError sqref="K10:L10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928"/>
  <sheetViews>
    <sheetView topLeftCell="B1" zoomScale="70" zoomScaleNormal="70" workbookViewId="0">
      <selection activeCell="S16" sqref="S16"/>
    </sheetView>
  </sheetViews>
  <sheetFormatPr defaultRowHeight="15.75"/>
  <cols>
    <col min="1" max="2" width="10.375" style="26" customWidth="1"/>
    <col min="3" max="3" width="11.25" style="26" customWidth="1"/>
    <col min="4" max="4" width="12.125" style="26" customWidth="1"/>
    <col min="5" max="5" width="15.875" style="26" customWidth="1"/>
    <col min="6" max="6" width="11.375" style="26" customWidth="1"/>
    <col min="7" max="7" width="11.125" style="26" customWidth="1"/>
    <col min="8" max="8" width="10.625" style="26" customWidth="1"/>
    <col min="9" max="9" width="10.625" style="34" customWidth="1"/>
    <col min="10" max="10" width="13.625" style="27" customWidth="1"/>
    <col min="11" max="11" width="14" style="26" customWidth="1"/>
    <col min="12" max="12" width="12.875" style="26" customWidth="1"/>
    <col min="13" max="13" width="12.625" style="26" customWidth="1"/>
    <col min="14" max="14" width="12.5" style="26" customWidth="1"/>
    <col min="15" max="15" width="13.25" style="26" customWidth="1"/>
    <col min="16" max="16" width="15.5" style="26" customWidth="1"/>
    <col min="17" max="17" width="14.625" style="26" customWidth="1"/>
    <col min="18" max="18" width="10.375" style="26" customWidth="1"/>
    <col min="19" max="19" width="10.875" style="26" customWidth="1"/>
    <col min="20" max="20" width="11.375" style="26" customWidth="1"/>
    <col min="21" max="21" width="16.5" style="26" customWidth="1"/>
    <col min="22" max="22" width="10.625" style="34" customWidth="1"/>
    <col min="23" max="23" width="11.125" style="27" customWidth="1"/>
    <col min="24" max="24" width="12.5" style="27" customWidth="1"/>
    <col min="25" max="25" width="13" style="26" customWidth="1"/>
    <col min="26" max="26" width="11.125" style="26" customWidth="1"/>
    <col min="27" max="27" width="14.75" style="26" customWidth="1"/>
    <col min="28" max="28" width="14.625" style="71" customWidth="1"/>
    <col min="29" max="29" width="8.125" style="26" customWidth="1"/>
    <col min="30" max="42" width="9" style="26"/>
    <col min="43" max="43" width="25.75" style="26" customWidth="1"/>
    <col min="44" max="256" width="9" style="26"/>
    <col min="257" max="257" width="12.875" style="26" customWidth="1"/>
    <col min="258" max="258" width="12.375" style="26" customWidth="1"/>
    <col min="259" max="259" width="13.375" style="26" customWidth="1"/>
    <col min="260" max="260" width="12.125" style="26" customWidth="1"/>
    <col min="261" max="261" width="9.875" style="26" customWidth="1"/>
    <col min="262" max="262" width="13.125" style="26" customWidth="1"/>
    <col min="263" max="263" width="14.875" style="26" customWidth="1"/>
    <col min="264" max="264" width="13.25" style="26" customWidth="1"/>
    <col min="265" max="265" width="13" style="26" customWidth="1"/>
    <col min="266" max="266" width="13.625" style="26" customWidth="1"/>
    <col min="267" max="267" width="14" style="26" customWidth="1"/>
    <col min="268" max="268" width="11" style="26" customWidth="1"/>
    <col min="269" max="269" width="10.5" style="26" customWidth="1"/>
    <col min="270" max="270" width="12.5" style="26" customWidth="1"/>
    <col min="271" max="271" width="13.25" style="26" customWidth="1"/>
    <col min="272" max="272" width="15.375" style="26" customWidth="1"/>
    <col min="273" max="273" width="10.875" style="26" customWidth="1"/>
    <col min="274" max="274" width="10.375" style="26" customWidth="1"/>
    <col min="275" max="275" width="10.875" style="26" customWidth="1"/>
    <col min="276" max="276" width="11.375" style="26" customWidth="1"/>
    <col min="277" max="277" width="16.5" style="26" customWidth="1"/>
    <col min="278" max="278" width="10.625" style="26" customWidth="1"/>
    <col min="279" max="279" width="11.125" style="26" customWidth="1"/>
    <col min="280" max="280" width="12.5" style="26" customWidth="1"/>
    <col min="281" max="281" width="13" style="26" customWidth="1"/>
    <col min="282" max="282" width="11.125" style="26" customWidth="1"/>
    <col min="283" max="283" width="14.75" style="26" customWidth="1"/>
    <col min="284" max="284" width="14.625" style="26" customWidth="1"/>
    <col min="285" max="285" width="8.125" style="26" customWidth="1"/>
    <col min="286" max="298" width="9" style="26"/>
    <col min="299" max="299" width="25.75" style="26" customWidth="1"/>
    <col min="300" max="512" width="9" style="26"/>
    <col min="513" max="513" width="12.875" style="26" customWidth="1"/>
    <col min="514" max="514" width="12.375" style="26" customWidth="1"/>
    <col min="515" max="515" width="13.375" style="26" customWidth="1"/>
    <col min="516" max="516" width="12.125" style="26" customWidth="1"/>
    <col min="517" max="517" width="9.875" style="26" customWidth="1"/>
    <col min="518" max="518" width="13.125" style="26" customWidth="1"/>
    <col min="519" max="519" width="14.875" style="26" customWidth="1"/>
    <col min="520" max="520" width="13.25" style="26" customWidth="1"/>
    <col min="521" max="521" width="13" style="26" customWidth="1"/>
    <col min="522" max="522" width="13.625" style="26" customWidth="1"/>
    <col min="523" max="523" width="14" style="26" customWidth="1"/>
    <col min="524" max="524" width="11" style="26" customWidth="1"/>
    <col min="525" max="525" width="10.5" style="26" customWidth="1"/>
    <col min="526" max="526" width="12.5" style="26" customWidth="1"/>
    <col min="527" max="527" width="13.25" style="26" customWidth="1"/>
    <col min="528" max="528" width="15.375" style="26" customWidth="1"/>
    <col min="529" max="529" width="10.875" style="26" customWidth="1"/>
    <col min="530" max="530" width="10.375" style="26" customWidth="1"/>
    <col min="531" max="531" width="10.875" style="26" customWidth="1"/>
    <col min="532" max="532" width="11.375" style="26" customWidth="1"/>
    <col min="533" max="533" width="16.5" style="26" customWidth="1"/>
    <col min="534" max="534" width="10.625" style="26" customWidth="1"/>
    <col min="535" max="535" width="11.125" style="26" customWidth="1"/>
    <col min="536" max="536" width="12.5" style="26" customWidth="1"/>
    <col min="537" max="537" width="13" style="26" customWidth="1"/>
    <col min="538" max="538" width="11.125" style="26" customWidth="1"/>
    <col min="539" max="539" width="14.75" style="26" customWidth="1"/>
    <col min="540" max="540" width="14.625" style="26" customWidth="1"/>
    <col min="541" max="541" width="8.125" style="26" customWidth="1"/>
    <col min="542" max="554" width="9" style="26"/>
    <col min="555" max="555" width="25.75" style="26" customWidth="1"/>
    <col min="556" max="768" width="9" style="26"/>
    <col min="769" max="769" width="12.875" style="26" customWidth="1"/>
    <col min="770" max="770" width="12.375" style="26" customWidth="1"/>
    <col min="771" max="771" width="13.375" style="26" customWidth="1"/>
    <col min="772" max="772" width="12.125" style="26" customWidth="1"/>
    <col min="773" max="773" width="9.875" style="26" customWidth="1"/>
    <col min="774" max="774" width="13.125" style="26" customWidth="1"/>
    <col min="775" max="775" width="14.875" style="26" customWidth="1"/>
    <col min="776" max="776" width="13.25" style="26" customWidth="1"/>
    <col min="777" max="777" width="13" style="26" customWidth="1"/>
    <col min="778" max="778" width="13.625" style="26" customWidth="1"/>
    <col min="779" max="779" width="14" style="26" customWidth="1"/>
    <col min="780" max="780" width="11" style="26" customWidth="1"/>
    <col min="781" max="781" width="10.5" style="26" customWidth="1"/>
    <col min="782" max="782" width="12.5" style="26" customWidth="1"/>
    <col min="783" max="783" width="13.25" style="26" customWidth="1"/>
    <col min="784" max="784" width="15.375" style="26" customWidth="1"/>
    <col min="785" max="785" width="10.875" style="26" customWidth="1"/>
    <col min="786" max="786" width="10.375" style="26" customWidth="1"/>
    <col min="787" max="787" width="10.875" style="26" customWidth="1"/>
    <col min="788" max="788" width="11.375" style="26" customWidth="1"/>
    <col min="789" max="789" width="16.5" style="26" customWidth="1"/>
    <col min="790" max="790" width="10.625" style="26" customWidth="1"/>
    <col min="791" max="791" width="11.125" style="26" customWidth="1"/>
    <col min="792" max="792" width="12.5" style="26" customWidth="1"/>
    <col min="793" max="793" width="13" style="26" customWidth="1"/>
    <col min="794" max="794" width="11.125" style="26" customWidth="1"/>
    <col min="795" max="795" width="14.75" style="26" customWidth="1"/>
    <col min="796" max="796" width="14.625" style="26" customWidth="1"/>
    <col min="797" max="797" width="8.125" style="26" customWidth="1"/>
    <col min="798" max="810" width="9" style="26"/>
    <col min="811" max="811" width="25.75" style="26" customWidth="1"/>
    <col min="812" max="1024" width="9" style="26"/>
    <col min="1025" max="1025" width="12.875" style="26" customWidth="1"/>
    <col min="1026" max="1026" width="12.375" style="26" customWidth="1"/>
    <col min="1027" max="1027" width="13.375" style="26" customWidth="1"/>
    <col min="1028" max="1028" width="12.125" style="26" customWidth="1"/>
    <col min="1029" max="1029" width="9.875" style="26" customWidth="1"/>
    <col min="1030" max="1030" width="13.125" style="26" customWidth="1"/>
    <col min="1031" max="1031" width="14.875" style="26" customWidth="1"/>
    <col min="1032" max="1032" width="13.25" style="26" customWidth="1"/>
    <col min="1033" max="1033" width="13" style="26" customWidth="1"/>
    <col min="1034" max="1034" width="13.625" style="26" customWidth="1"/>
    <col min="1035" max="1035" width="14" style="26" customWidth="1"/>
    <col min="1036" max="1036" width="11" style="26" customWidth="1"/>
    <col min="1037" max="1037" width="10.5" style="26" customWidth="1"/>
    <col min="1038" max="1038" width="12.5" style="26" customWidth="1"/>
    <col min="1039" max="1039" width="13.25" style="26" customWidth="1"/>
    <col min="1040" max="1040" width="15.375" style="26" customWidth="1"/>
    <col min="1041" max="1041" width="10.875" style="26" customWidth="1"/>
    <col min="1042" max="1042" width="10.375" style="26" customWidth="1"/>
    <col min="1043" max="1043" width="10.875" style="26" customWidth="1"/>
    <col min="1044" max="1044" width="11.375" style="26" customWidth="1"/>
    <col min="1045" max="1045" width="16.5" style="26" customWidth="1"/>
    <col min="1046" max="1046" width="10.625" style="26" customWidth="1"/>
    <col min="1047" max="1047" width="11.125" style="26" customWidth="1"/>
    <col min="1048" max="1048" width="12.5" style="26" customWidth="1"/>
    <col min="1049" max="1049" width="13" style="26" customWidth="1"/>
    <col min="1050" max="1050" width="11.125" style="26" customWidth="1"/>
    <col min="1051" max="1051" width="14.75" style="26" customWidth="1"/>
    <col min="1052" max="1052" width="14.625" style="26" customWidth="1"/>
    <col min="1053" max="1053" width="8.125" style="26" customWidth="1"/>
    <col min="1054" max="1066" width="9" style="26"/>
    <col min="1067" max="1067" width="25.75" style="26" customWidth="1"/>
    <col min="1068" max="1280" width="9" style="26"/>
    <col min="1281" max="1281" width="12.875" style="26" customWidth="1"/>
    <col min="1282" max="1282" width="12.375" style="26" customWidth="1"/>
    <col min="1283" max="1283" width="13.375" style="26" customWidth="1"/>
    <col min="1284" max="1284" width="12.125" style="26" customWidth="1"/>
    <col min="1285" max="1285" width="9.875" style="26" customWidth="1"/>
    <col min="1286" max="1286" width="13.125" style="26" customWidth="1"/>
    <col min="1287" max="1287" width="14.875" style="26" customWidth="1"/>
    <col min="1288" max="1288" width="13.25" style="26" customWidth="1"/>
    <col min="1289" max="1289" width="13" style="26" customWidth="1"/>
    <col min="1290" max="1290" width="13.625" style="26" customWidth="1"/>
    <col min="1291" max="1291" width="14" style="26" customWidth="1"/>
    <col min="1292" max="1292" width="11" style="26" customWidth="1"/>
    <col min="1293" max="1293" width="10.5" style="26" customWidth="1"/>
    <col min="1294" max="1294" width="12.5" style="26" customWidth="1"/>
    <col min="1295" max="1295" width="13.25" style="26" customWidth="1"/>
    <col min="1296" max="1296" width="15.375" style="26" customWidth="1"/>
    <col min="1297" max="1297" width="10.875" style="26" customWidth="1"/>
    <col min="1298" max="1298" width="10.375" style="26" customWidth="1"/>
    <col min="1299" max="1299" width="10.875" style="26" customWidth="1"/>
    <col min="1300" max="1300" width="11.375" style="26" customWidth="1"/>
    <col min="1301" max="1301" width="16.5" style="26" customWidth="1"/>
    <col min="1302" max="1302" width="10.625" style="26" customWidth="1"/>
    <col min="1303" max="1303" width="11.125" style="26" customWidth="1"/>
    <col min="1304" max="1304" width="12.5" style="26" customWidth="1"/>
    <col min="1305" max="1305" width="13" style="26" customWidth="1"/>
    <col min="1306" max="1306" width="11.125" style="26" customWidth="1"/>
    <col min="1307" max="1307" width="14.75" style="26" customWidth="1"/>
    <col min="1308" max="1308" width="14.625" style="26" customWidth="1"/>
    <col min="1309" max="1309" width="8.125" style="26" customWidth="1"/>
    <col min="1310" max="1322" width="9" style="26"/>
    <col min="1323" max="1323" width="25.75" style="26" customWidth="1"/>
    <col min="1324" max="1536" width="9" style="26"/>
    <col min="1537" max="1537" width="12.875" style="26" customWidth="1"/>
    <col min="1538" max="1538" width="12.375" style="26" customWidth="1"/>
    <col min="1539" max="1539" width="13.375" style="26" customWidth="1"/>
    <col min="1540" max="1540" width="12.125" style="26" customWidth="1"/>
    <col min="1541" max="1541" width="9.875" style="26" customWidth="1"/>
    <col min="1542" max="1542" width="13.125" style="26" customWidth="1"/>
    <col min="1543" max="1543" width="14.875" style="26" customWidth="1"/>
    <col min="1544" max="1544" width="13.25" style="26" customWidth="1"/>
    <col min="1545" max="1545" width="13" style="26" customWidth="1"/>
    <col min="1546" max="1546" width="13.625" style="26" customWidth="1"/>
    <col min="1547" max="1547" width="14" style="26" customWidth="1"/>
    <col min="1548" max="1548" width="11" style="26" customWidth="1"/>
    <col min="1549" max="1549" width="10.5" style="26" customWidth="1"/>
    <col min="1550" max="1550" width="12.5" style="26" customWidth="1"/>
    <col min="1551" max="1551" width="13.25" style="26" customWidth="1"/>
    <col min="1552" max="1552" width="15.375" style="26" customWidth="1"/>
    <col min="1553" max="1553" width="10.875" style="26" customWidth="1"/>
    <col min="1554" max="1554" width="10.375" style="26" customWidth="1"/>
    <col min="1555" max="1555" width="10.875" style="26" customWidth="1"/>
    <col min="1556" max="1556" width="11.375" style="26" customWidth="1"/>
    <col min="1557" max="1557" width="16.5" style="26" customWidth="1"/>
    <col min="1558" max="1558" width="10.625" style="26" customWidth="1"/>
    <col min="1559" max="1559" width="11.125" style="26" customWidth="1"/>
    <col min="1560" max="1560" width="12.5" style="26" customWidth="1"/>
    <col min="1561" max="1561" width="13" style="26" customWidth="1"/>
    <col min="1562" max="1562" width="11.125" style="26" customWidth="1"/>
    <col min="1563" max="1563" width="14.75" style="26" customWidth="1"/>
    <col min="1564" max="1564" width="14.625" style="26" customWidth="1"/>
    <col min="1565" max="1565" width="8.125" style="26" customWidth="1"/>
    <col min="1566" max="1578" width="9" style="26"/>
    <col min="1579" max="1579" width="25.75" style="26" customWidth="1"/>
    <col min="1580" max="1792" width="9" style="26"/>
    <col min="1793" max="1793" width="12.875" style="26" customWidth="1"/>
    <col min="1794" max="1794" width="12.375" style="26" customWidth="1"/>
    <col min="1795" max="1795" width="13.375" style="26" customWidth="1"/>
    <col min="1796" max="1796" width="12.125" style="26" customWidth="1"/>
    <col min="1797" max="1797" width="9.875" style="26" customWidth="1"/>
    <col min="1798" max="1798" width="13.125" style="26" customWidth="1"/>
    <col min="1799" max="1799" width="14.875" style="26" customWidth="1"/>
    <col min="1800" max="1800" width="13.25" style="26" customWidth="1"/>
    <col min="1801" max="1801" width="13" style="26" customWidth="1"/>
    <col min="1802" max="1802" width="13.625" style="26" customWidth="1"/>
    <col min="1803" max="1803" width="14" style="26" customWidth="1"/>
    <col min="1804" max="1804" width="11" style="26" customWidth="1"/>
    <col min="1805" max="1805" width="10.5" style="26" customWidth="1"/>
    <col min="1806" max="1806" width="12.5" style="26" customWidth="1"/>
    <col min="1807" max="1807" width="13.25" style="26" customWidth="1"/>
    <col min="1808" max="1808" width="15.375" style="26" customWidth="1"/>
    <col min="1809" max="1809" width="10.875" style="26" customWidth="1"/>
    <col min="1810" max="1810" width="10.375" style="26" customWidth="1"/>
    <col min="1811" max="1811" width="10.875" style="26" customWidth="1"/>
    <col min="1812" max="1812" width="11.375" style="26" customWidth="1"/>
    <col min="1813" max="1813" width="16.5" style="26" customWidth="1"/>
    <col min="1814" max="1814" width="10.625" style="26" customWidth="1"/>
    <col min="1815" max="1815" width="11.125" style="26" customWidth="1"/>
    <col min="1816" max="1816" width="12.5" style="26" customWidth="1"/>
    <col min="1817" max="1817" width="13" style="26" customWidth="1"/>
    <col min="1818" max="1818" width="11.125" style="26" customWidth="1"/>
    <col min="1819" max="1819" width="14.75" style="26" customWidth="1"/>
    <col min="1820" max="1820" width="14.625" style="26" customWidth="1"/>
    <col min="1821" max="1821" width="8.125" style="26" customWidth="1"/>
    <col min="1822" max="1834" width="9" style="26"/>
    <col min="1835" max="1835" width="25.75" style="26" customWidth="1"/>
    <col min="1836" max="2048" width="9" style="26"/>
    <col min="2049" max="2049" width="12.875" style="26" customWidth="1"/>
    <col min="2050" max="2050" width="12.375" style="26" customWidth="1"/>
    <col min="2051" max="2051" width="13.375" style="26" customWidth="1"/>
    <col min="2052" max="2052" width="12.125" style="26" customWidth="1"/>
    <col min="2053" max="2053" width="9.875" style="26" customWidth="1"/>
    <col min="2054" max="2054" width="13.125" style="26" customWidth="1"/>
    <col min="2055" max="2055" width="14.875" style="26" customWidth="1"/>
    <col min="2056" max="2056" width="13.25" style="26" customWidth="1"/>
    <col min="2057" max="2057" width="13" style="26" customWidth="1"/>
    <col min="2058" max="2058" width="13.625" style="26" customWidth="1"/>
    <col min="2059" max="2059" width="14" style="26" customWidth="1"/>
    <col min="2060" max="2060" width="11" style="26" customWidth="1"/>
    <col min="2061" max="2061" width="10.5" style="26" customWidth="1"/>
    <col min="2062" max="2062" width="12.5" style="26" customWidth="1"/>
    <col min="2063" max="2063" width="13.25" style="26" customWidth="1"/>
    <col min="2064" max="2064" width="15.375" style="26" customWidth="1"/>
    <col min="2065" max="2065" width="10.875" style="26" customWidth="1"/>
    <col min="2066" max="2066" width="10.375" style="26" customWidth="1"/>
    <col min="2067" max="2067" width="10.875" style="26" customWidth="1"/>
    <col min="2068" max="2068" width="11.375" style="26" customWidth="1"/>
    <col min="2069" max="2069" width="16.5" style="26" customWidth="1"/>
    <col min="2070" max="2070" width="10.625" style="26" customWidth="1"/>
    <col min="2071" max="2071" width="11.125" style="26" customWidth="1"/>
    <col min="2072" max="2072" width="12.5" style="26" customWidth="1"/>
    <col min="2073" max="2073" width="13" style="26" customWidth="1"/>
    <col min="2074" max="2074" width="11.125" style="26" customWidth="1"/>
    <col min="2075" max="2075" width="14.75" style="26" customWidth="1"/>
    <col min="2076" max="2076" width="14.625" style="26" customWidth="1"/>
    <col min="2077" max="2077" width="8.125" style="26" customWidth="1"/>
    <col min="2078" max="2090" width="9" style="26"/>
    <col min="2091" max="2091" width="25.75" style="26" customWidth="1"/>
    <col min="2092" max="2304" width="9" style="26"/>
    <col min="2305" max="2305" width="12.875" style="26" customWidth="1"/>
    <col min="2306" max="2306" width="12.375" style="26" customWidth="1"/>
    <col min="2307" max="2307" width="13.375" style="26" customWidth="1"/>
    <col min="2308" max="2308" width="12.125" style="26" customWidth="1"/>
    <col min="2309" max="2309" width="9.875" style="26" customWidth="1"/>
    <col min="2310" max="2310" width="13.125" style="26" customWidth="1"/>
    <col min="2311" max="2311" width="14.875" style="26" customWidth="1"/>
    <col min="2312" max="2312" width="13.25" style="26" customWidth="1"/>
    <col min="2313" max="2313" width="13" style="26" customWidth="1"/>
    <col min="2314" max="2314" width="13.625" style="26" customWidth="1"/>
    <col min="2315" max="2315" width="14" style="26" customWidth="1"/>
    <col min="2316" max="2316" width="11" style="26" customWidth="1"/>
    <col min="2317" max="2317" width="10.5" style="26" customWidth="1"/>
    <col min="2318" max="2318" width="12.5" style="26" customWidth="1"/>
    <col min="2319" max="2319" width="13.25" style="26" customWidth="1"/>
    <col min="2320" max="2320" width="15.375" style="26" customWidth="1"/>
    <col min="2321" max="2321" width="10.875" style="26" customWidth="1"/>
    <col min="2322" max="2322" width="10.375" style="26" customWidth="1"/>
    <col min="2323" max="2323" width="10.875" style="26" customWidth="1"/>
    <col min="2324" max="2324" width="11.375" style="26" customWidth="1"/>
    <col min="2325" max="2325" width="16.5" style="26" customWidth="1"/>
    <col min="2326" max="2326" width="10.625" style="26" customWidth="1"/>
    <col min="2327" max="2327" width="11.125" style="26" customWidth="1"/>
    <col min="2328" max="2328" width="12.5" style="26" customWidth="1"/>
    <col min="2329" max="2329" width="13" style="26" customWidth="1"/>
    <col min="2330" max="2330" width="11.125" style="26" customWidth="1"/>
    <col min="2331" max="2331" width="14.75" style="26" customWidth="1"/>
    <col min="2332" max="2332" width="14.625" style="26" customWidth="1"/>
    <col min="2333" max="2333" width="8.125" style="26" customWidth="1"/>
    <col min="2334" max="2346" width="9" style="26"/>
    <col min="2347" max="2347" width="25.75" style="26" customWidth="1"/>
    <col min="2348" max="2560" width="9" style="26"/>
    <col min="2561" max="2561" width="12.875" style="26" customWidth="1"/>
    <col min="2562" max="2562" width="12.375" style="26" customWidth="1"/>
    <col min="2563" max="2563" width="13.375" style="26" customWidth="1"/>
    <col min="2564" max="2564" width="12.125" style="26" customWidth="1"/>
    <col min="2565" max="2565" width="9.875" style="26" customWidth="1"/>
    <col min="2566" max="2566" width="13.125" style="26" customWidth="1"/>
    <col min="2567" max="2567" width="14.875" style="26" customWidth="1"/>
    <col min="2568" max="2568" width="13.25" style="26" customWidth="1"/>
    <col min="2569" max="2569" width="13" style="26" customWidth="1"/>
    <col min="2570" max="2570" width="13.625" style="26" customWidth="1"/>
    <col min="2571" max="2571" width="14" style="26" customWidth="1"/>
    <col min="2572" max="2572" width="11" style="26" customWidth="1"/>
    <col min="2573" max="2573" width="10.5" style="26" customWidth="1"/>
    <col min="2574" max="2574" width="12.5" style="26" customWidth="1"/>
    <col min="2575" max="2575" width="13.25" style="26" customWidth="1"/>
    <col min="2576" max="2576" width="15.375" style="26" customWidth="1"/>
    <col min="2577" max="2577" width="10.875" style="26" customWidth="1"/>
    <col min="2578" max="2578" width="10.375" style="26" customWidth="1"/>
    <col min="2579" max="2579" width="10.875" style="26" customWidth="1"/>
    <col min="2580" max="2580" width="11.375" style="26" customWidth="1"/>
    <col min="2581" max="2581" width="16.5" style="26" customWidth="1"/>
    <col min="2582" max="2582" width="10.625" style="26" customWidth="1"/>
    <col min="2583" max="2583" width="11.125" style="26" customWidth="1"/>
    <col min="2584" max="2584" width="12.5" style="26" customWidth="1"/>
    <col min="2585" max="2585" width="13" style="26" customWidth="1"/>
    <col min="2586" max="2586" width="11.125" style="26" customWidth="1"/>
    <col min="2587" max="2587" width="14.75" style="26" customWidth="1"/>
    <col min="2588" max="2588" width="14.625" style="26" customWidth="1"/>
    <col min="2589" max="2589" width="8.125" style="26" customWidth="1"/>
    <col min="2590" max="2602" width="9" style="26"/>
    <col min="2603" max="2603" width="25.75" style="26" customWidth="1"/>
    <col min="2604" max="2816" width="9" style="26"/>
    <col min="2817" max="2817" width="12.875" style="26" customWidth="1"/>
    <col min="2818" max="2818" width="12.375" style="26" customWidth="1"/>
    <col min="2819" max="2819" width="13.375" style="26" customWidth="1"/>
    <col min="2820" max="2820" width="12.125" style="26" customWidth="1"/>
    <col min="2821" max="2821" width="9.875" style="26" customWidth="1"/>
    <col min="2822" max="2822" width="13.125" style="26" customWidth="1"/>
    <col min="2823" max="2823" width="14.875" style="26" customWidth="1"/>
    <col min="2824" max="2824" width="13.25" style="26" customWidth="1"/>
    <col min="2825" max="2825" width="13" style="26" customWidth="1"/>
    <col min="2826" max="2826" width="13.625" style="26" customWidth="1"/>
    <col min="2827" max="2827" width="14" style="26" customWidth="1"/>
    <col min="2828" max="2828" width="11" style="26" customWidth="1"/>
    <col min="2829" max="2829" width="10.5" style="26" customWidth="1"/>
    <col min="2830" max="2830" width="12.5" style="26" customWidth="1"/>
    <col min="2831" max="2831" width="13.25" style="26" customWidth="1"/>
    <col min="2832" max="2832" width="15.375" style="26" customWidth="1"/>
    <col min="2833" max="2833" width="10.875" style="26" customWidth="1"/>
    <col min="2834" max="2834" width="10.375" style="26" customWidth="1"/>
    <col min="2835" max="2835" width="10.875" style="26" customWidth="1"/>
    <col min="2836" max="2836" width="11.375" style="26" customWidth="1"/>
    <col min="2837" max="2837" width="16.5" style="26" customWidth="1"/>
    <col min="2838" max="2838" width="10.625" style="26" customWidth="1"/>
    <col min="2839" max="2839" width="11.125" style="26" customWidth="1"/>
    <col min="2840" max="2840" width="12.5" style="26" customWidth="1"/>
    <col min="2841" max="2841" width="13" style="26" customWidth="1"/>
    <col min="2842" max="2842" width="11.125" style="26" customWidth="1"/>
    <col min="2843" max="2843" width="14.75" style="26" customWidth="1"/>
    <col min="2844" max="2844" width="14.625" style="26" customWidth="1"/>
    <col min="2845" max="2845" width="8.125" style="26" customWidth="1"/>
    <col min="2846" max="2858" width="9" style="26"/>
    <col min="2859" max="2859" width="25.75" style="26" customWidth="1"/>
    <col min="2860" max="3072" width="9" style="26"/>
    <col min="3073" max="3073" width="12.875" style="26" customWidth="1"/>
    <col min="3074" max="3074" width="12.375" style="26" customWidth="1"/>
    <col min="3075" max="3075" width="13.375" style="26" customWidth="1"/>
    <col min="3076" max="3076" width="12.125" style="26" customWidth="1"/>
    <col min="3077" max="3077" width="9.875" style="26" customWidth="1"/>
    <col min="3078" max="3078" width="13.125" style="26" customWidth="1"/>
    <col min="3079" max="3079" width="14.875" style="26" customWidth="1"/>
    <col min="3080" max="3080" width="13.25" style="26" customWidth="1"/>
    <col min="3081" max="3081" width="13" style="26" customWidth="1"/>
    <col min="3082" max="3082" width="13.625" style="26" customWidth="1"/>
    <col min="3083" max="3083" width="14" style="26" customWidth="1"/>
    <col min="3084" max="3084" width="11" style="26" customWidth="1"/>
    <col min="3085" max="3085" width="10.5" style="26" customWidth="1"/>
    <col min="3086" max="3086" width="12.5" style="26" customWidth="1"/>
    <col min="3087" max="3087" width="13.25" style="26" customWidth="1"/>
    <col min="3088" max="3088" width="15.375" style="26" customWidth="1"/>
    <col min="3089" max="3089" width="10.875" style="26" customWidth="1"/>
    <col min="3090" max="3090" width="10.375" style="26" customWidth="1"/>
    <col min="3091" max="3091" width="10.875" style="26" customWidth="1"/>
    <col min="3092" max="3092" width="11.375" style="26" customWidth="1"/>
    <col min="3093" max="3093" width="16.5" style="26" customWidth="1"/>
    <col min="3094" max="3094" width="10.625" style="26" customWidth="1"/>
    <col min="3095" max="3095" width="11.125" style="26" customWidth="1"/>
    <col min="3096" max="3096" width="12.5" style="26" customWidth="1"/>
    <col min="3097" max="3097" width="13" style="26" customWidth="1"/>
    <col min="3098" max="3098" width="11.125" style="26" customWidth="1"/>
    <col min="3099" max="3099" width="14.75" style="26" customWidth="1"/>
    <col min="3100" max="3100" width="14.625" style="26" customWidth="1"/>
    <col min="3101" max="3101" width="8.125" style="26" customWidth="1"/>
    <col min="3102" max="3114" width="9" style="26"/>
    <col min="3115" max="3115" width="25.75" style="26" customWidth="1"/>
    <col min="3116" max="3328" width="9" style="26"/>
    <col min="3329" max="3329" width="12.875" style="26" customWidth="1"/>
    <col min="3330" max="3330" width="12.375" style="26" customWidth="1"/>
    <col min="3331" max="3331" width="13.375" style="26" customWidth="1"/>
    <col min="3332" max="3332" width="12.125" style="26" customWidth="1"/>
    <col min="3333" max="3333" width="9.875" style="26" customWidth="1"/>
    <col min="3334" max="3334" width="13.125" style="26" customWidth="1"/>
    <col min="3335" max="3335" width="14.875" style="26" customWidth="1"/>
    <col min="3336" max="3336" width="13.25" style="26" customWidth="1"/>
    <col min="3337" max="3337" width="13" style="26" customWidth="1"/>
    <col min="3338" max="3338" width="13.625" style="26" customWidth="1"/>
    <col min="3339" max="3339" width="14" style="26" customWidth="1"/>
    <col min="3340" max="3340" width="11" style="26" customWidth="1"/>
    <col min="3341" max="3341" width="10.5" style="26" customWidth="1"/>
    <col min="3342" max="3342" width="12.5" style="26" customWidth="1"/>
    <col min="3343" max="3343" width="13.25" style="26" customWidth="1"/>
    <col min="3344" max="3344" width="15.375" style="26" customWidth="1"/>
    <col min="3345" max="3345" width="10.875" style="26" customWidth="1"/>
    <col min="3346" max="3346" width="10.375" style="26" customWidth="1"/>
    <col min="3347" max="3347" width="10.875" style="26" customWidth="1"/>
    <col min="3348" max="3348" width="11.375" style="26" customWidth="1"/>
    <col min="3349" max="3349" width="16.5" style="26" customWidth="1"/>
    <col min="3350" max="3350" width="10.625" style="26" customWidth="1"/>
    <col min="3351" max="3351" width="11.125" style="26" customWidth="1"/>
    <col min="3352" max="3352" width="12.5" style="26" customWidth="1"/>
    <col min="3353" max="3353" width="13" style="26" customWidth="1"/>
    <col min="3354" max="3354" width="11.125" style="26" customWidth="1"/>
    <col min="3355" max="3355" width="14.75" style="26" customWidth="1"/>
    <col min="3356" max="3356" width="14.625" style="26" customWidth="1"/>
    <col min="3357" max="3357" width="8.125" style="26" customWidth="1"/>
    <col min="3358" max="3370" width="9" style="26"/>
    <col min="3371" max="3371" width="25.75" style="26" customWidth="1"/>
    <col min="3372" max="3584" width="9" style="26"/>
    <col min="3585" max="3585" width="12.875" style="26" customWidth="1"/>
    <col min="3586" max="3586" width="12.375" style="26" customWidth="1"/>
    <col min="3587" max="3587" width="13.375" style="26" customWidth="1"/>
    <col min="3588" max="3588" width="12.125" style="26" customWidth="1"/>
    <col min="3589" max="3589" width="9.875" style="26" customWidth="1"/>
    <col min="3590" max="3590" width="13.125" style="26" customWidth="1"/>
    <col min="3591" max="3591" width="14.875" style="26" customWidth="1"/>
    <col min="3592" max="3592" width="13.25" style="26" customWidth="1"/>
    <col min="3593" max="3593" width="13" style="26" customWidth="1"/>
    <col min="3594" max="3594" width="13.625" style="26" customWidth="1"/>
    <col min="3595" max="3595" width="14" style="26" customWidth="1"/>
    <col min="3596" max="3596" width="11" style="26" customWidth="1"/>
    <col min="3597" max="3597" width="10.5" style="26" customWidth="1"/>
    <col min="3598" max="3598" width="12.5" style="26" customWidth="1"/>
    <col min="3599" max="3599" width="13.25" style="26" customWidth="1"/>
    <col min="3600" max="3600" width="15.375" style="26" customWidth="1"/>
    <col min="3601" max="3601" width="10.875" style="26" customWidth="1"/>
    <col min="3602" max="3602" width="10.375" style="26" customWidth="1"/>
    <col min="3603" max="3603" width="10.875" style="26" customWidth="1"/>
    <col min="3604" max="3604" width="11.375" style="26" customWidth="1"/>
    <col min="3605" max="3605" width="16.5" style="26" customWidth="1"/>
    <col min="3606" max="3606" width="10.625" style="26" customWidth="1"/>
    <col min="3607" max="3607" width="11.125" style="26" customWidth="1"/>
    <col min="3608" max="3608" width="12.5" style="26" customWidth="1"/>
    <col min="3609" max="3609" width="13" style="26" customWidth="1"/>
    <col min="3610" max="3610" width="11.125" style="26" customWidth="1"/>
    <col min="3611" max="3611" width="14.75" style="26" customWidth="1"/>
    <col min="3612" max="3612" width="14.625" style="26" customWidth="1"/>
    <col min="3613" max="3613" width="8.125" style="26" customWidth="1"/>
    <col min="3614" max="3626" width="9" style="26"/>
    <col min="3627" max="3627" width="25.75" style="26" customWidth="1"/>
    <col min="3628" max="3840" width="9" style="26"/>
    <col min="3841" max="3841" width="12.875" style="26" customWidth="1"/>
    <col min="3842" max="3842" width="12.375" style="26" customWidth="1"/>
    <col min="3843" max="3843" width="13.375" style="26" customWidth="1"/>
    <col min="3844" max="3844" width="12.125" style="26" customWidth="1"/>
    <col min="3845" max="3845" width="9.875" style="26" customWidth="1"/>
    <col min="3846" max="3846" width="13.125" style="26" customWidth="1"/>
    <col min="3847" max="3847" width="14.875" style="26" customWidth="1"/>
    <col min="3848" max="3848" width="13.25" style="26" customWidth="1"/>
    <col min="3849" max="3849" width="13" style="26" customWidth="1"/>
    <col min="3850" max="3850" width="13.625" style="26" customWidth="1"/>
    <col min="3851" max="3851" width="14" style="26" customWidth="1"/>
    <col min="3852" max="3852" width="11" style="26" customWidth="1"/>
    <col min="3853" max="3853" width="10.5" style="26" customWidth="1"/>
    <col min="3854" max="3854" width="12.5" style="26" customWidth="1"/>
    <col min="3855" max="3855" width="13.25" style="26" customWidth="1"/>
    <col min="3856" max="3856" width="15.375" style="26" customWidth="1"/>
    <col min="3857" max="3857" width="10.875" style="26" customWidth="1"/>
    <col min="3858" max="3858" width="10.375" style="26" customWidth="1"/>
    <col min="3859" max="3859" width="10.875" style="26" customWidth="1"/>
    <col min="3860" max="3860" width="11.375" style="26" customWidth="1"/>
    <col min="3861" max="3861" width="16.5" style="26" customWidth="1"/>
    <col min="3862" max="3862" width="10.625" style="26" customWidth="1"/>
    <col min="3863" max="3863" width="11.125" style="26" customWidth="1"/>
    <col min="3864" max="3864" width="12.5" style="26" customWidth="1"/>
    <col min="3865" max="3865" width="13" style="26" customWidth="1"/>
    <col min="3866" max="3866" width="11.125" style="26" customWidth="1"/>
    <col min="3867" max="3867" width="14.75" style="26" customWidth="1"/>
    <col min="3868" max="3868" width="14.625" style="26" customWidth="1"/>
    <col min="3869" max="3869" width="8.125" style="26" customWidth="1"/>
    <col min="3870" max="3882" width="9" style="26"/>
    <col min="3883" max="3883" width="25.75" style="26" customWidth="1"/>
    <col min="3884" max="4096" width="9" style="26"/>
    <col min="4097" max="4097" width="12.875" style="26" customWidth="1"/>
    <col min="4098" max="4098" width="12.375" style="26" customWidth="1"/>
    <col min="4099" max="4099" width="13.375" style="26" customWidth="1"/>
    <col min="4100" max="4100" width="12.125" style="26" customWidth="1"/>
    <col min="4101" max="4101" width="9.875" style="26" customWidth="1"/>
    <col min="4102" max="4102" width="13.125" style="26" customWidth="1"/>
    <col min="4103" max="4103" width="14.875" style="26" customWidth="1"/>
    <col min="4104" max="4104" width="13.25" style="26" customWidth="1"/>
    <col min="4105" max="4105" width="13" style="26" customWidth="1"/>
    <col min="4106" max="4106" width="13.625" style="26" customWidth="1"/>
    <col min="4107" max="4107" width="14" style="26" customWidth="1"/>
    <col min="4108" max="4108" width="11" style="26" customWidth="1"/>
    <col min="4109" max="4109" width="10.5" style="26" customWidth="1"/>
    <col min="4110" max="4110" width="12.5" style="26" customWidth="1"/>
    <col min="4111" max="4111" width="13.25" style="26" customWidth="1"/>
    <col min="4112" max="4112" width="15.375" style="26" customWidth="1"/>
    <col min="4113" max="4113" width="10.875" style="26" customWidth="1"/>
    <col min="4114" max="4114" width="10.375" style="26" customWidth="1"/>
    <col min="4115" max="4115" width="10.875" style="26" customWidth="1"/>
    <col min="4116" max="4116" width="11.375" style="26" customWidth="1"/>
    <col min="4117" max="4117" width="16.5" style="26" customWidth="1"/>
    <col min="4118" max="4118" width="10.625" style="26" customWidth="1"/>
    <col min="4119" max="4119" width="11.125" style="26" customWidth="1"/>
    <col min="4120" max="4120" width="12.5" style="26" customWidth="1"/>
    <col min="4121" max="4121" width="13" style="26" customWidth="1"/>
    <col min="4122" max="4122" width="11.125" style="26" customWidth="1"/>
    <col min="4123" max="4123" width="14.75" style="26" customWidth="1"/>
    <col min="4124" max="4124" width="14.625" style="26" customWidth="1"/>
    <col min="4125" max="4125" width="8.125" style="26" customWidth="1"/>
    <col min="4126" max="4138" width="9" style="26"/>
    <col min="4139" max="4139" width="25.75" style="26" customWidth="1"/>
    <col min="4140" max="4352" width="9" style="26"/>
    <col min="4353" max="4353" width="12.875" style="26" customWidth="1"/>
    <col min="4354" max="4354" width="12.375" style="26" customWidth="1"/>
    <col min="4355" max="4355" width="13.375" style="26" customWidth="1"/>
    <col min="4356" max="4356" width="12.125" style="26" customWidth="1"/>
    <col min="4357" max="4357" width="9.875" style="26" customWidth="1"/>
    <col min="4358" max="4358" width="13.125" style="26" customWidth="1"/>
    <col min="4359" max="4359" width="14.875" style="26" customWidth="1"/>
    <col min="4360" max="4360" width="13.25" style="26" customWidth="1"/>
    <col min="4361" max="4361" width="13" style="26" customWidth="1"/>
    <col min="4362" max="4362" width="13.625" style="26" customWidth="1"/>
    <col min="4363" max="4363" width="14" style="26" customWidth="1"/>
    <col min="4364" max="4364" width="11" style="26" customWidth="1"/>
    <col min="4365" max="4365" width="10.5" style="26" customWidth="1"/>
    <col min="4366" max="4366" width="12.5" style="26" customWidth="1"/>
    <col min="4367" max="4367" width="13.25" style="26" customWidth="1"/>
    <col min="4368" max="4368" width="15.375" style="26" customWidth="1"/>
    <col min="4369" max="4369" width="10.875" style="26" customWidth="1"/>
    <col min="4370" max="4370" width="10.375" style="26" customWidth="1"/>
    <col min="4371" max="4371" width="10.875" style="26" customWidth="1"/>
    <col min="4372" max="4372" width="11.375" style="26" customWidth="1"/>
    <col min="4373" max="4373" width="16.5" style="26" customWidth="1"/>
    <col min="4374" max="4374" width="10.625" style="26" customWidth="1"/>
    <col min="4375" max="4375" width="11.125" style="26" customWidth="1"/>
    <col min="4376" max="4376" width="12.5" style="26" customWidth="1"/>
    <col min="4377" max="4377" width="13" style="26" customWidth="1"/>
    <col min="4378" max="4378" width="11.125" style="26" customWidth="1"/>
    <col min="4379" max="4379" width="14.75" style="26" customWidth="1"/>
    <col min="4380" max="4380" width="14.625" style="26" customWidth="1"/>
    <col min="4381" max="4381" width="8.125" style="26" customWidth="1"/>
    <col min="4382" max="4394" width="9" style="26"/>
    <col min="4395" max="4395" width="25.75" style="26" customWidth="1"/>
    <col min="4396" max="4608" width="9" style="26"/>
    <col min="4609" max="4609" width="12.875" style="26" customWidth="1"/>
    <col min="4610" max="4610" width="12.375" style="26" customWidth="1"/>
    <col min="4611" max="4611" width="13.375" style="26" customWidth="1"/>
    <col min="4612" max="4612" width="12.125" style="26" customWidth="1"/>
    <col min="4613" max="4613" width="9.875" style="26" customWidth="1"/>
    <col min="4614" max="4614" width="13.125" style="26" customWidth="1"/>
    <col min="4615" max="4615" width="14.875" style="26" customWidth="1"/>
    <col min="4616" max="4616" width="13.25" style="26" customWidth="1"/>
    <col min="4617" max="4617" width="13" style="26" customWidth="1"/>
    <col min="4618" max="4618" width="13.625" style="26" customWidth="1"/>
    <col min="4619" max="4619" width="14" style="26" customWidth="1"/>
    <col min="4620" max="4620" width="11" style="26" customWidth="1"/>
    <col min="4621" max="4621" width="10.5" style="26" customWidth="1"/>
    <col min="4622" max="4622" width="12.5" style="26" customWidth="1"/>
    <col min="4623" max="4623" width="13.25" style="26" customWidth="1"/>
    <col min="4624" max="4624" width="15.375" style="26" customWidth="1"/>
    <col min="4625" max="4625" width="10.875" style="26" customWidth="1"/>
    <col min="4626" max="4626" width="10.375" style="26" customWidth="1"/>
    <col min="4627" max="4627" width="10.875" style="26" customWidth="1"/>
    <col min="4628" max="4628" width="11.375" style="26" customWidth="1"/>
    <col min="4629" max="4629" width="16.5" style="26" customWidth="1"/>
    <col min="4630" max="4630" width="10.625" style="26" customWidth="1"/>
    <col min="4631" max="4631" width="11.125" style="26" customWidth="1"/>
    <col min="4632" max="4632" width="12.5" style="26" customWidth="1"/>
    <col min="4633" max="4633" width="13" style="26" customWidth="1"/>
    <col min="4634" max="4634" width="11.125" style="26" customWidth="1"/>
    <col min="4635" max="4635" width="14.75" style="26" customWidth="1"/>
    <col min="4636" max="4636" width="14.625" style="26" customWidth="1"/>
    <col min="4637" max="4637" width="8.125" style="26" customWidth="1"/>
    <col min="4638" max="4650" width="9" style="26"/>
    <col min="4651" max="4651" width="25.75" style="26" customWidth="1"/>
    <col min="4652" max="4864" width="9" style="26"/>
    <col min="4865" max="4865" width="12.875" style="26" customWidth="1"/>
    <col min="4866" max="4866" width="12.375" style="26" customWidth="1"/>
    <col min="4867" max="4867" width="13.375" style="26" customWidth="1"/>
    <col min="4868" max="4868" width="12.125" style="26" customWidth="1"/>
    <col min="4869" max="4869" width="9.875" style="26" customWidth="1"/>
    <col min="4870" max="4870" width="13.125" style="26" customWidth="1"/>
    <col min="4871" max="4871" width="14.875" style="26" customWidth="1"/>
    <col min="4872" max="4872" width="13.25" style="26" customWidth="1"/>
    <col min="4873" max="4873" width="13" style="26" customWidth="1"/>
    <col min="4874" max="4874" width="13.625" style="26" customWidth="1"/>
    <col min="4875" max="4875" width="14" style="26" customWidth="1"/>
    <col min="4876" max="4876" width="11" style="26" customWidth="1"/>
    <col min="4877" max="4877" width="10.5" style="26" customWidth="1"/>
    <col min="4878" max="4878" width="12.5" style="26" customWidth="1"/>
    <col min="4879" max="4879" width="13.25" style="26" customWidth="1"/>
    <col min="4880" max="4880" width="15.375" style="26" customWidth="1"/>
    <col min="4881" max="4881" width="10.875" style="26" customWidth="1"/>
    <col min="4882" max="4882" width="10.375" style="26" customWidth="1"/>
    <col min="4883" max="4883" width="10.875" style="26" customWidth="1"/>
    <col min="4884" max="4884" width="11.375" style="26" customWidth="1"/>
    <col min="4885" max="4885" width="16.5" style="26" customWidth="1"/>
    <col min="4886" max="4886" width="10.625" style="26" customWidth="1"/>
    <col min="4887" max="4887" width="11.125" style="26" customWidth="1"/>
    <col min="4888" max="4888" width="12.5" style="26" customWidth="1"/>
    <col min="4889" max="4889" width="13" style="26" customWidth="1"/>
    <col min="4890" max="4890" width="11.125" style="26" customWidth="1"/>
    <col min="4891" max="4891" width="14.75" style="26" customWidth="1"/>
    <col min="4892" max="4892" width="14.625" style="26" customWidth="1"/>
    <col min="4893" max="4893" width="8.125" style="26" customWidth="1"/>
    <col min="4894" max="4906" width="9" style="26"/>
    <col min="4907" max="4907" width="25.75" style="26" customWidth="1"/>
    <col min="4908" max="5120" width="9" style="26"/>
    <col min="5121" max="5121" width="12.875" style="26" customWidth="1"/>
    <col min="5122" max="5122" width="12.375" style="26" customWidth="1"/>
    <col min="5123" max="5123" width="13.375" style="26" customWidth="1"/>
    <col min="5124" max="5124" width="12.125" style="26" customWidth="1"/>
    <col min="5125" max="5125" width="9.875" style="26" customWidth="1"/>
    <col min="5126" max="5126" width="13.125" style="26" customWidth="1"/>
    <col min="5127" max="5127" width="14.875" style="26" customWidth="1"/>
    <col min="5128" max="5128" width="13.25" style="26" customWidth="1"/>
    <col min="5129" max="5129" width="13" style="26" customWidth="1"/>
    <col min="5130" max="5130" width="13.625" style="26" customWidth="1"/>
    <col min="5131" max="5131" width="14" style="26" customWidth="1"/>
    <col min="5132" max="5132" width="11" style="26" customWidth="1"/>
    <col min="5133" max="5133" width="10.5" style="26" customWidth="1"/>
    <col min="5134" max="5134" width="12.5" style="26" customWidth="1"/>
    <col min="5135" max="5135" width="13.25" style="26" customWidth="1"/>
    <col min="5136" max="5136" width="15.375" style="26" customWidth="1"/>
    <col min="5137" max="5137" width="10.875" style="26" customWidth="1"/>
    <col min="5138" max="5138" width="10.375" style="26" customWidth="1"/>
    <col min="5139" max="5139" width="10.875" style="26" customWidth="1"/>
    <col min="5140" max="5140" width="11.375" style="26" customWidth="1"/>
    <col min="5141" max="5141" width="16.5" style="26" customWidth="1"/>
    <col min="5142" max="5142" width="10.625" style="26" customWidth="1"/>
    <col min="5143" max="5143" width="11.125" style="26" customWidth="1"/>
    <col min="5144" max="5144" width="12.5" style="26" customWidth="1"/>
    <col min="5145" max="5145" width="13" style="26" customWidth="1"/>
    <col min="5146" max="5146" width="11.125" style="26" customWidth="1"/>
    <col min="5147" max="5147" width="14.75" style="26" customWidth="1"/>
    <col min="5148" max="5148" width="14.625" style="26" customWidth="1"/>
    <col min="5149" max="5149" width="8.125" style="26" customWidth="1"/>
    <col min="5150" max="5162" width="9" style="26"/>
    <col min="5163" max="5163" width="25.75" style="26" customWidth="1"/>
    <col min="5164" max="5376" width="9" style="26"/>
    <col min="5377" max="5377" width="12.875" style="26" customWidth="1"/>
    <col min="5378" max="5378" width="12.375" style="26" customWidth="1"/>
    <col min="5379" max="5379" width="13.375" style="26" customWidth="1"/>
    <col min="5380" max="5380" width="12.125" style="26" customWidth="1"/>
    <col min="5381" max="5381" width="9.875" style="26" customWidth="1"/>
    <col min="5382" max="5382" width="13.125" style="26" customWidth="1"/>
    <col min="5383" max="5383" width="14.875" style="26" customWidth="1"/>
    <col min="5384" max="5384" width="13.25" style="26" customWidth="1"/>
    <col min="5385" max="5385" width="13" style="26" customWidth="1"/>
    <col min="5386" max="5386" width="13.625" style="26" customWidth="1"/>
    <col min="5387" max="5387" width="14" style="26" customWidth="1"/>
    <col min="5388" max="5388" width="11" style="26" customWidth="1"/>
    <col min="5389" max="5389" width="10.5" style="26" customWidth="1"/>
    <col min="5390" max="5390" width="12.5" style="26" customWidth="1"/>
    <col min="5391" max="5391" width="13.25" style="26" customWidth="1"/>
    <col min="5392" max="5392" width="15.375" style="26" customWidth="1"/>
    <col min="5393" max="5393" width="10.875" style="26" customWidth="1"/>
    <col min="5394" max="5394" width="10.375" style="26" customWidth="1"/>
    <col min="5395" max="5395" width="10.875" style="26" customWidth="1"/>
    <col min="5396" max="5396" width="11.375" style="26" customWidth="1"/>
    <col min="5397" max="5397" width="16.5" style="26" customWidth="1"/>
    <col min="5398" max="5398" width="10.625" style="26" customWidth="1"/>
    <col min="5399" max="5399" width="11.125" style="26" customWidth="1"/>
    <col min="5400" max="5400" width="12.5" style="26" customWidth="1"/>
    <col min="5401" max="5401" width="13" style="26" customWidth="1"/>
    <col min="5402" max="5402" width="11.125" style="26" customWidth="1"/>
    <col min="5403" max="5403" width="14.75" style="26" customWidth="1"/>
    <col min="5404" max="5404" width="14.625" style="26" customWidth="1"/>
    <col min="5405" max="5405" width="8.125" style="26" customWidth="1"/>
    <col min="5406" max="5418" width="9" style="26"/>
    <col min="5419" max="5419" width="25.75" style="26" customWidth="1"/>
    <col min="5420" max="5632" width="9" style="26"/>
    <col min="5633" max="5633" width="12.875" style="26" customWidth="1"/>
    <col min="5634" max="5634" width="12.375" style="26" customWidth="1"/>
    <col min="5635" max="5635" width="13.375" style="26" customWidth="1"/>
    <col min="5636" max="5636" width="12.125" style="26" customWidth="1"/>
    <col min="5637" max="5637" width="9.875" style="26" customWidth="1"/>
    <col min="5638" max="5638" width="13.125" style="26" customWidth="1"/>
    <col min="5639" max="5639" width="14.875" style="26" customWidth="1"/>
    <col min="5640" max="5640" width="13.25" style="26" customWidth="1"/>
    <col min="5641" max="5641" width="13" style="26" customWidth="1"/>
    <col min="5642" max="5642" width="13.625" style="26" customWidth="1"/>
    <col min="5643" max="5643" width="14" style="26" customWidth="1"/>
    <col min="5644" max="5644" width="11" style="26" customWidth="1"/>
    <col min="5645" max="5645" width="10.5" style="26" customWidth="1"/>
    <col min="5646" max="5646" width="12.5" style="26" customWidth="1"/>
    <col min="5647" max="5647" width="13.25" style="26" customWidth="1"/>
    <col min="5648" max="5648" width="15.375" style="26" customWidth="1"/>
    <col min="5649" max="5649" width="10.875" style="26" customWidth="1"/>
    <col min="5650" max="5650" width="10.375" style="26" customWidth="1"/>
    <col min="5651" max="5651" width="10.875" style="26" customWidth="1"/>
    <col min="5652" max="5652" width="11.375" style="26" customWidth="1"/>
    <col min="5653" max="5653" width="16.5" style="26" customWidth="1"/>
    <col min="5654" max="5654" width="10.625" style="26" customWidth="1"/>
    <col min="5655" max="5655" width="11.125" style="26" customWidth="1"/>
    <col min="5656" max="5656" width="12.5" style="26" customWidth="1"/>
    <col min="5657" max="5657" width="13" style="26" customWidth="1"/>
    <col min="5658" max="5658" width="11.125" style="26" customWidth="1"/>
    <col min="5659" max="5659" width="14.75" style="26" customWidth="1"/>
    <col min="5660" max="5660" width="14.625" style="26" customWidth="1"/>
    <col min="5661" max="5661" width="8.125" style="26" customWidth="1"/>
    <col min="5662" max="5674" width="9" style="26"/>
    <col min="5675" max="5675" width="25.75" style="26" customWidth="1"/>
    <col min="5676" max="5888" width="9" style="26"/>
    <col min="5889" max="5889" width="12.875" style="26" customWidth="1"/>
    <col min="5890" max="5890" width="12.375" style="26" customWidth="1"/>
    <col min="5891" max="5891" width="13.375" style="26" customWidth="1"/>
    <col min="5892" max="5892" width="12.125" style="26" customWidth="1"/>
    <col min="5893" max="5893" width="9.875" style="26" customWidth="1"/>
    <col min="5894" max="5894" width="13.125" style="26" customWidth="1"/>
    <col min="5895" max="5895" width="14.875" style="26" customWidth="1"/>
    <col min="5896" max="5896" width="13.25" style="26" customWidth="1"/>
    <col min="5897" max="5897" width="13" style="26" customWidth="1"/>
    <col min="5898" max="5898" width="13.625" style="26" customWidth="1"/>
    <col min="5899" max="5899" width="14" style="26" customWidth="1"/>
    <col min="5900" max="5900" width="11" style="26" customWidth="1"/>
    <col min="5901" max="5901" width="10.5" style="26" customWidth="1"/>
    <col min="5902" max="5902" width="12.5" style="26" customWidth="1"/>
    <col min="5903" max="5903" width="13.25" style="26" customWidth="1"/>
    <col min="5904" max="5904" width="15.375" style="26" customWidth="1"/>
    <col min="5905" max="5905" width="10.875" style="26" customWidth="1"/>
    <col min="5906" max="5906" width="10.375" style="26" customWidth="1"/>
    <col min="5907" max="5907" width="10.875" style="26" customWidth="1"/>
    <col min="5908" max="5908" width="11.375" style="26" customWidth="1"/>
    <col min="5909" max="5909" width="16.5" style="26" customWidth="1"/>
    <col min="5910" max="5910" width="10.625" style="26" customWidth="1"/>
    <col min="5911" max="5911" width="11.125" style="26" customWidth="1"/>
    <col min="5912" max="5912" width="12.5" style="26" customWidth="1"/>
    <col min="5913" max="5913" width="13" style="26" customWidth="1"/>
    <col min="5914" max="5914" width="11.125" style="26" customWidth="1"/>
    <col min="5915" max="5915" width="14.75" style="26" customWidth="1"/>
    <col min="5916" max="5916" width="14.625" style="26" customWidth="1"/>
    <col min="5917" max="5917" width="8.125" style="26" customWidth="1"/>
    <col min="5918" max="5930" width="9" style="26"/>
    <col min="5931" max="5931" width="25.75" style="26" customWidth="1"/>
    <col min="5932" max="6144" width="9" style="26"/>
    <col min="6145" max="6145" width="12.875" style="26" customWidth="1"/>
    <col min="6146" max="6146" width="12.375" style="26" customWidth="1"/>
    <col min="6147" max="6147" width="13.375" style="26" customWidth="1"/>
    <col min="6148" max="6148" width="12.125" style="26" customWidth="1"/>
    <col min="6149" max="6149" width="9.875" style="26" customWidth="1"/>
    <col min="6150" max="6150" width="13.125" style="26" customWidth="1"/>
    <col min="6151" max="6151" width="14.875" style="26" customWidth="1"/>
    <col min="6152" max="6152" width="13.25" style="26" customWidth="1"/>
    <col min="6153" max="6153" width="13" style="26" customWidth="1"/>
    <col min="6154" max="6154" width="13.625" style="26" customWidth="1"/>
    <col min="6155" max="6155" width="14" style="26" customWidth="1"/>
    <col min="6156" max="6156" width="11" style="26" customWidth="1"/>
    <col min="6157" max="6157" width="10.5" style="26" customWidth="1"/>
    <col min="6158" max="6158" width="12.5" style="26" customWidth="1"/>
    <col min="6159" max="6159" width="13.25" style="26" customWidth="1"/>
    <col min="6160" max="6160" width="15.375" style="26" customWidth="1"/>
    <col min="6161" max="6161" width="10.875" style="26" customWidth="1"/>
    <col min="6162" max="6162" width="10.375" style="26" customWidth="1"/>
    <col min="6163" max="6163" width="10.875" style="26" customWidth="1"/>
    <col min="6164" max="6164" width="11.375" style="26" customWidth="1"/>
    <col min="6165" max="6165" width="16.5" style="26" customWidth="1"/>
    <col min="6166" max="6166" width="10.625" style="26" customWidth="1"/>
    <col min="6167" max="6167" width="11.125" style="26" customWidth="1"/>
    <col min="6168" max="6168" width="12.5" style="26" customWidth="1"/>
    <col min="6169" max="6169" width="13" style="26" customWidth="1"/>
    <col min="6170" max="6170" width="11.125" style="26" customWidth="1"/>
    <col min="6171" max="6171" width="14.75" style="26" customWidth="1"/>
    <col min="6172" max="6172" width="14.625" style="26" customWidth="1"/>
    <col min="6173" max="6173" width="8.125" style="26" customWidth="1"/>
    <col min="6174" max="6186" width="9" style="26"/>
    <col min="6187" max="6187" width="25.75" style="26" customWidth="1"/>
    <col min="6188" max="6400" width="9" style="26"/>
    <col min="6401" max="6401" width="12.875" style="26" customWidth="1"/>
    <col min="6402" max="6402" width="12.375" style="26" customWidth="1"/>
    <col min="6403" max="6403" width="13.375" style="26" customWidth="1"/>
    <col min="6404" max="6404" width="12.125" style="26" customWidth="1"/>
    <col min="6405" max="6405" width="9.875" style="26" customWidth="1"/>
    <col min="6406" max="6406" width="13.125" style="26" customWidth="1"/>
    <col min="6407" max="6407" width="14.875" style="26" customWidth="1"/>
    <col min="6408" max="6408" width="13.25" style="26" customWidth="1"/>
    <col min="6409" max="6409" width="13" style="26" customWidth="1"/>
    <col min="6410" max="6410" width="13.625" style="26" customWidth="1"/>
    <col min="6411" max="6411" width="14" style="26" customWidth="1"/>
    <col min="6412" max="6412" width="11" style="26" customWidth="1"/>
    <col min="6413" max="6413" width="10.5" style="26" customWidth="1"/>
    <col min="6414" max="6414" width="12.5" style="26" customWidth="1"/>
    <col min="6415" max="6415" width="13.25" style="26" customWidth="1"/>
    <col min="6416" max="6416" width="15.375" style="26" customWidth="1"/>
    <col min="6417" max="6417" width="10.875" style="26" customWidth="1"/>
    <col min="6418" max="6418" width="10.375" style="26" customWidth="1"/>
    <col min="6419" max="6419" width="10.875" style="26" customWidth="1"/>
    <col min="6420" max="6420" width="11.375" style="26" customWidth="1"/>
    <col min="6421" max="6421" width="16.5" style="26" customWidth="1"/>
    <col min="6422" max="6422" width="10.625" style="26" customWidth="1"/>
    <col min="6423" max="6423" width="11.125" style="26" customWidth="1"/>
    <col min="6424" max="6424" width="12.5" style="26" customWidth="1"/>
    <col min="6425" max="6425" width="13" style="26" customWidth="1"/>
    <col min="6426" max="6426" width="11.125" style="26" customWidth="1"/>
    <col min="6427" max="6427" width="14.75" style="26" customWidth="1"/>
    <col min="6428" max="6428" width="14.625" style="26" customWidth="1"/>
    <col min="6429" max="6429" width="8.125" style="26" customWidth="1"/>
    <col min="6430" max="6442" width="9" style="26"/>
    <col min="6443" max="6443" width="25.75" style="26" customWidth="1"/>
    <col min="6444" max="6656" width="9" style="26"/>
    <col min="6657" max="6657" width="12.875" style="26" customWidth="1"/>
    <col min="6658" max="6658" width="12.375" style="26" customWidth="1"/>
    <col min="6659" max="6659" width="13.375" style="26" customWidth="1"/>
    <col min="6660" max="6660" width="12.125" style="26" customWidth="1"/>
    <col min="6661" max="6661" width="9.875" style="26" customWidth="1"/>
    <col min="6662" max="6662" width="13.125" style="26" customWidth="1"/>
    <col min="6663" max="6663" width="14.875" style="26" customWidth="1"/>
    <col min="6664" max="6664" width="13.25" style="26" customWidth="1"/>
    <col min="6665" max="6665" width="13" style="26" customWidth="1"/>
    <col min="6666" max="6666" width="13.625" style="26" customWidth="1"/>
    <col min="6667" max="6667" width="14" style="26" customWidth="1"/>
    <col min="6668" max="6668" width="11" style="26" customWidth="1"/>
    <col min="6669" max="6669" width="10.5" style="26" customWidth="1"/>
    <col min="6670" max="6670" width="12.5" style="26" customWidth="1"/>
    <col min="6671" max="6671" width="13.25" style="26" customWidth="1"/>
    <col min="6672" max="6672" width="15.375" style="26" customWidth="1"/>
    <col min="6673" max="6673" width="10.875" style="26" customWidth="1"/>
    <col min="6674" max="6674" width="10.375" style="26" customWidth="1"/>
    <col min="6675" max="6675" width="10.875" style="26" customWidth="1"/>
    <col min="6676" max="6676" width="11.375" style="26" customWidth="1"/>
    <col min="6677" max="6677" width="16.5" style="26" customWidth="1"/>
    <col min="6678" max="6678" width="10.625" style="26" customWidth="1"/>
    <col min="6679" max="6679" width="11.125" style="26" customWidth="1"/>
    <col min="6680" max="6680" width="12.5" style="26" customWidth="1"/>
    <col min="6681" max="6681" width="13" style="26" customWidth="1"/>
    <col min="6682" max="6682" width="11.125" style="26" customWidth="1"/>
    <col min="6683" max="6683" width="14.75" style="26" customWidth="1"/>
    <col min="6684" max="6684" width="14.625" style="26" customWidth="1"/>
    <col min="6685" max="6685" width="8.125" style="26" customWidth="1"/>
    <col min="6686" max="6698" width="9" style="26"/>
    <col min="6699" max="6699" width="25.75" style="26" customWidth="1"/>
    <col min="6700" max="6912" width="9" style="26"/>
    <col min="6913" max="6913" width="12.875" style="26" customWidth="1"/>
    <col min="6914" max="6914" width="12.375" style="26" customWidth="1"/>
    <col min="6915" max="6915" width="13.375" style="26" customWidth="1"/>
    <col min="6916" max="6916" width="12.125" style="26" customWidth="1"/>
    <col min="6917" max="6917" width="9.875" style="26" customWidth="1"/>
    <col min="6918" max="6918" width="13.125" style="26" customWidth="1"/>
    <col min="6919" max="6919" width="14.875" style="26" customWidth="1"/>
    <col min="6920" max="6920" width="13.25" style="26" customWidth="1"/>
    <col min="6921" max="6921" width="13" style="26" customWidth="1"/>
    <col min="6922" max="6922" width="13.625" style="26" customWidth="1"/>
    <col min="6923" max="6923" width="14" style="26" customWidth="1"/>
    <col min="6924" max="6924" width="11" style="26" customWidth="1"/>
    <col min="6925" max="6925" width="10.5" style="26" customWidth="1"/>
    <col min="6926" max="6926" width="12.5" style="26" customWidth="1"/>
    <col min="6927" max="6927" width="13.25" style="26" customWidth="1"/>
    <col min="6928" max="6928" width="15.375" style="26" customWidth="1"/>
    <col min="6929" max="6929" width="10.875" style="26" customWidth="1"/>
    <col min="6930" max="6930" width="10.375" style="26" customWidth="1"/>
    <col min="6931" max="6931" width="10.875" style="26" customWidth="1"/>
    <col min="6932" max="6932" width="11.375" style="26" customWidth="1"/>
    <col min="6933" max="6933" width="16.5" style="26" customWidth="1"/>
    <col min="6934" max="6934" width="10.625" style="26" customWidth="1"/>
    <col min="6935" max="6935" width="11.125" style="26" customWidth="1"/>
    <col min="6936" max="6936" width="12.5" style="26" customWidth="1"/>
    <col min="6937" max="6937" width="13" style="26" customWidth="1"/>
    <col min="6938" max="6938" width="11.125" style="26" customWidth="1"/>
    <col min="6939" max="6939" width="14.75" style="26" customWidth="1"/>
    <col min="6940" max="6940" width="14.625" style="26" customWidth="1"/>
    <col min="6941" max="6941" width="8.125" style="26" customWidth="1"/>
    <col min="6942" max="6954" width="9" style="26"/>
    <col min="6955" max="6955" width="25.75" style="26" customWidth="1"/>
    <col min="6956" max="7168" width="9" style="26"/>
    <col min="7169" max="7169" width="12.875" style="26" customWidth="1"/>
    <col min="7170" max="7170" width="12.375" style="26" customWidth="1"/>
    <col min="7171" max="7171" width="13.375" style="26" customWidth="1"/>
    <col min="7172" max="7172" width="12.125" style="26" customWidth="1"/>
    <col min="7173" max="7173" width="9.875" style="26" customWidth="1"/>
    <col min="7174" max="7174" width="13.125" style="26" customWidth="1"/>
    <col min="7175" max="7175" width="14.875" style="26" customWidth="1"/>
    <col min="7176" max="7176" width="13.25" style="26" customWidth="1"/>
    <col min="7177" max="7177" width="13" style="26" customWidth="1"/>
    <col min="7178" max="7178" width="13.625" style="26" customWidth="1"/>
    <col min="7179" max="7179" width="14" style="26" customWidth="1"/>
    <col min="7180" max="7180" width="11" style="26" customWidth="1"/>
    <col min="7181" max="7181" width="10.5" style="26" customWidth="1"/>
    <col min="7182" max="7182" width="12.5" style="26" customWidth="1"/>
    <col min="7183" max="7183" width="13.25" style="26" customWidth="1"/>
    <col min="7184" max="7184" width="15.375" style="26" customWidth="1"/>
    <col min="7185" max="7185" width="10.875" style="26" customWidth="1"/>
    <col min="7186" max="7186" width="10.375" style="26" customWidth="1"/>
    <col min="7187" max="7187" width="10.875" style="26" customWidth="1"/>
    <col min="7188" max="7188" width="11.375" style="26" customWidth="1"/>
    <col min="7189" max="7189" width="16.5" style="26" customWidth="1"/>
    <col min="7190" max="7190" width="10.625" style="26" customWidth="1"/>
    <col min="7191" max="7191" width="11.125" style="26" customWidth="1"/>
    <col min="7192" max="7192" width="12.5" style="26" customWidth="1"/>
    <col min="7193" max="7193" width="13" style="26" customWidth="1"/>
    <col min="7194" max="7194" width="11.125" style="26" customWidth="1"/>
    <col min="7195" max="7195" width="14.75" style="26" customWidth="1"/>
    <col min="7196" max="7196" width="14.625" style="26" customWidth="1"/>
    <col min="7197" max="7197" width="8.125" style="26" customWidth="1"/>
    <col min="7198" max="7210" width="9" style="26"/>
    <col min="7211" max="7211" width="25.75" style="26" customWidth="1"/>
    <col min="7212" max="7424" width="9" style="26"/>
    <col min="7425" max="7425" width="12.875" style="26" customWidth="1"/>
    <col min="7426" max="7426" width="12.375" style="26" customWidth="1"/>
    <col min="7427" max="7427" width="13.375" style="26" customWidth="1"/>
    <col min="7428" max="7428" width="12.125" style="26" customWidth="1"/>
    <col min="7429" max="7429" width="9.875" style="26" customWidth="1"/>
    <col min="7430" max="7430" width="13.125" style="26" customWidth="1"/>
    <col min="7431" max="7431" width="14.875" style="26" customWidth="1"/>
    <col min="7432" max="7432" width="13.25" style="26" customWidth="1"/>
    <col min="7433" max="7433" width="13" style="26" customWidth="1"/>
    <col min="7434" max="7434" width="13.625" style="26" customWidth="1"/>
    <col min="7435" max="7435" width="14" style="26" customWidth="1"/>
    <col min="7436" max="7436" width="11" style="26" customWidth="1"/>
    <col min="7437" max="7437" width="10.5" style="26" customWidth="1"/>
    <col min="7438" max="7438" width="12.5" style="26" customWidth="1"/>
    <col min="7439" max="7439" width="13.25" style="26" customWidth="1"/>
    <col min="7440" max="7440" width="15.375" style="26" customWidth="1"/>
    <col min="7441" max="7441" width="10.875" style="26" customWidth="1"/>
    <col min="7442" max="7442" width="10.375" style="26" customWidth="1"/>
    <col min="7443" max="7443" width="10.875" style="26" customWidth="1"/>
    <col min="7444" max="7444" width="11.375" style="26" customWidth="1"/>
    <col min="7445" max="7445" width="16.5" style="26" customWidth="1"/>
    <col min="7446" max="7446" width="10.625" style="26" customWidth="1"/>
    <col min="7447" max="7447" width="11.125" style="26" customWidth="1"/>
    <col min="7448" max="7448" width="12.5" style="26" customWidth="1"/>
    <col min="7449" max="7449" width="13" style="26" customWidth="1"/>
    <col min="7450" max="7450" width="11.125" style="26" customWidth="1"/>
    <col min="7451" max="7451" width="14.75" style="26" customWidth="1"/>
    <col min="7452" max="7452" width="14.625" style="26" customWidth="1"/>
    <col min="7453" max="7453" width="8.125" style="26" customWidth="1"/>
    <col min="7454" max="7466" width="9" style="26"/>
    <col min="7467" max="7467" width="25.75" style="26" customWidth="1"/>
    <col min="7468" max="7680" width="9" style="26"/>
    <col min="7681" max="7681" width="12.875" style="26" customWidth="1"/>
    <col min="7682" max="7682" width="12.375" style="26" customWidth="1"/>
    <col min="7683" max="7683" width="13.375" style="26" customWidth="1"/>
    <col min="7684" max="7684" width="12.125" style="26" customWidth="1"/>
    <col min="7685" max="7685" width="9.875" style="26" customWidth="1"/>
    <col min="7686" max="7686" width="13.125" style="26" customWidth="1"/>
    <col min="7687" max="7687" width="14.875" style="26" customWidth="1"/>
    <col min="7688" max="7688" width="13.25" style="26" customWidth="1"/>
    <col min="7689" max="7689" width="13" style="26" customWidth="1"/>
    <col min="7690" max="7690" width="13.625" style="26" customWidth="1"/>
    <col min="7691" max="7691" width="14" style="26" customWidth="1"/>
    <col min="7692" max="7692" width="11" style="26" customWidth="1"/>
    <col min="7693" max="7693" width="10.5" style="26" customWidth="1"/>
    <col min="7694" max="7694" width="12.5" style="26" customWidth="1"/>
    <col min="7695" max="7695" width="13.25" style="26" customWidth="1"/>
    <col min="7696" max="7696" width="15.375" style="26" customWidth="1"/>
    <col min="7697" max="7697" width="10.875" style="26" customWidth="1"/>
    <col min="7698" max="7698" width="10.375" style="26" customWidth="1"/>
    <col min="7699" max="7699" width="10.875" style="26" customWidth="1"/>
    <col min="7700" max="7700" width="11.375" style="26" customWidth="1"/>
    <col min="7701" max="7701" width="16.5" style="26" customWidth="1"/>
    <col min="7702" max="7702" width="10.625" style="26" customWidth="1"/>
    <col min="7703" max="7703" width="11.125" style="26" customWidth="1"/>
    <col min="7704" max="7704" width="12.5" style="26" customWidth="1"/>
    <col min="7705" max="7705" width="13" style="26" customWidth="1"/>
    <col min="7706" max="7706" width="11.125" style="26" customWidth="1"/>
    <col min="7707" max="7707" width="14.75" style="26" customWidth="1"/>
    <col min="7708" max="7708" width="14.625" style="26" customWidth="1"/>
    <col min="7709" max="7709" width="8.125" style="26" customWidth="1"/>
    <col min="7710" max="7722" width="9" style="26"/>
    <col min="7723" max="7723" width="25.75" style="26" customWidth="1"/>
    <col min="7724" max="7936" width="9" style="26"/>
    <col min="7937" max="7937" width="12.875" style="26" customWidth="1"/>
    <col min="7938" max="7938" width="12.375" style="26" customWidth="1"/>
    <col min="7939" max="7939" width="13.375" style="26" customWidth="1"/>
    <col min="7940" max="7940" width="12.125" style="26" customWidth="1"/>
    <col min="7941" max="7941" width="9.875" style="26" customWidth="1"/>
    <col min="7942" max="7942" width="13.125" style="26" customWidth="1"/>
    <col min="7943" max="7943" width="14.875" style="26" customWidth="1"/>
    <col min="7944" max="7944" width="13.25" style="26" customWidth="1"/>
    <col min="7945" max="7945" width="13" style="26" customWidth="1"/>
    <col min="7946" max="7946" width="13.625" style="26" customWidth="1"/>
    <col min="7947" max="7947" width="14" style="26" customWidth="1"/>
    <col min="7948" max="7948" width="11" style="26" customWidth="1"/>
    <col min="7949" max="7949" width="10.5" style="26" customWidth="1"/>
    <col min="7950" max="7950" width="12.5" style="26" customWidth="1"/>
    <col min="7951" max="7951" width="13.25" style="26" customWidth="1"/>
    <col min="7952" max="7952" width="15.375" style="26" customWidth="1"/>
    <col min="7953" max="7953" width="10.875" style="26" customWidth="1"/>
    <col min="7954" max="7954" width="10.375" style="26" customWidth="1"/>
    <col min="7955" max="7955" width="10.875" style="26" customWidth="1"/>
    <col min="7956" max="7956" width="11.375" style="26" customWidth="1"/>
    <col min="7957" max="7957" width="16.5" style="26" customWidth="1"/>
    <col min="7958" max="7958" width="10.625" style="26" customWidth="1"/>
    <col min="7959" max="7959" width="11.125" style="26" customWidth="1"/>
    <col min="7960" max="7960" width="12.5" style="26" customWidth="1"/>
    <col min="7961" max="7961" width="13" style="26" customWidth="1"/>
    <col min="7962" max="7962" width="11.125" style="26" customWidth="1"/>
    <col min="7963" max="7963" width="14.75" style="26" customWidth="1"/>
    <col min="7964" max="7964" width="14.625" style="26" customWidth="1"/>
    <col min="7965" max="7965" width="8.125" style="26" customWidth="1"/>
    <col min="7966" max="7978" width="9" style="26"/>
    <col min="7979" max="7979" width="25.75" style="26" customWidth="1"/>
    <col min="7980" max="8192" width="9" style="26"/>
    <col min="8193" max="8193" width="12.875" style="26" customWidth="1"/>
    <col min="8194" max="8194" width="12.375" style="26" customWidth="1"/>
    <col min="8195" max="8195" width="13.375" style="26" customWidth="1"/>
    <col min="8196" max="8196" width="12.125" style="26" customWidth="1"/>
    <col min="8197" max="8197" width="9.875" style="26" customWidth="1"/>
    <col min="8198" max="8198" width="13.125" style="26" customWidth="1"/>
    <col min="8199" max="8199" width="14.875" style="26" customWidth="1"/>
    <col min="8200" max="8200" width="13.25" style="26" customWidth="1"/>
    <col min="8201" max="8201" width="13" style="26" customWidth="1"/>
    <col min="8202" max="8202" width="13.625" style="26" customWidth="1"/>
    <col min="8203" max="8203" width="14" style="26" customWidth="1"/>
    <col min="8204" max="8204" width="11" style="26" customWidth="1"/>
    <col min="8205" max="8205" width="10.5" style="26" customWidth="1"/>
    <col min="8206" max="8206" width="12.5" style="26" customWidth="1"/>
    <col min="8207" max="8207" width="13.25" style="26" customWidth="1"/>
    <col min="8208" max="8208" width="15.375" style="26" customWidth="1"/>
    <col min="8209" max="8209" width="10.875" style="26" customWidth="1"/>
    <col min="8210" max="8210" width="10.375" style="26" customWidth="1"/>
    <col min="8211" max="8211" width="10.875" style="26" customWidth="1"/>
    <col min="8212" max="8212" width="11.375" style="26" customWidth="1"/>
    <col min="8213" max="8213" width="16.5" style="26" customWidth="1"/>
    <col min="8214" max="8214" width="10.625" style="26" customWidth="1"/>
    <col min="8215" max="8215" width="11.125" style="26" customWidth="1"/>
    <col min="8216" max="8216" width="12.5" style="26" customWidth="1"/>
    <col min="8217" max="8217" width="13" style="26" customWidth="1"/>
    <col min="8218" max="8218" width="11.125" style="26" customWidth="1"/>
    <col min="8219" max="8219" width="14.75" style="26" customWidth="1"/>
    <col min="8220" max="8220" width="14.625" style="26" customWidth="1"/>
    <col min="8221" max="8221" width="8.125" style="26" customWidth="1"/>
    <col min="8222" max="8234" width="9" style="26"/>
    <col min="8235" max="8235" width="25.75" style="26" customWidth="1"/>
    <col min="8236" max="8448" width="9" style="26"/>
    <col min="8449" max="8449" width="12.875" style="26" customWidth="1"/>
    <col min="8450" max="8450" width="12.375" style="26" customWidth="1"/>
    <col min="8451" max="8451" width="13.375" style="26" customWidth="1"/>
    <col min="8452" max="8452" width="12.125" style="26" customWidth="1"/>
    <col min="8453" max="8453" width="9.875" style="26" customWidth="1"/>
    <col min="8454" max="8454" width="13.125" style="26" customWidth="1"/>
    <col min="8455" max="8455" width="14.875" style="26" customWidth="1"/>
    <col min="8456" max="8456" width="13.25" style="26" customWidth="1"/>
    <col min="8457" max="8457" width="13" style="26" customWidth="1"/>
    <col min="8458" max="8458" width="13.625" style="26" customWidth="1"/>
    <col min="8459" max="8459" width="14" style="26" customWidth="1"/>
    <col min="8460" max="8460" width="11" style="26" customWidth="1"/>
    <col min="8461" max="8461" width="10.5" style="26" customWidth="1"/>
    <col min="8462" max="8462" width="12.5" style="26" customWidth="1"/>
    <col min="8463" max="8463" width="13.25" style="26" customWidth="1"/>
    <col min="8464" max="8464" width="15.375" style="26" customWidth="1"/>
    <col min="8465" max="8465" width="10.875" style="26" customWidth="1"/>
    <col min="8466" max="8466" width="10.375" style="26" customWidth="1"/>
    <col min="8467" max="8467" width="10.875" style="26" customWidth="1"/>
    <col min="8468" max="8468" width="11.375" style="26" customWidth="1"/>
    <col min="8469" max="8469" width="16.5" style="26" customWidth="1"/>
    <col min="8470" max="8470" width="10.625" style="26" customWidth="1"/>
    <col min="8471" max="8471" width="11.125" style="26" customWidth="1"/>
    <col min="8472" max="8472" width="12.5" style="26" customWidth="1"/>
    <col min="8473" max="8473" width="13" style="26" customWidth="1"/>
    <col min="8474" max="8474" width="11.125" style="26" customWidth="1"/>
    <col min="8475" max="8475" width="14.75" style="26" customWidth="1"/>
    <col min="8476" max="8476" width="14.625" style="26" customWidth="1"/>
    <col min="8477" max="8477" width="8.125" style="26" customWidth="1"/>
    <col min="8478" max="8490" width="9" style="26"/>
    <col min="8491" max="8491" width="25.75" style="26" customWidth="1"/>
    <col min="8492" max="8704" width="9" style="26"/>
    <col min="8705" max="8705" width="12.875" style="26" customWidth="1"/>
    <col min="8706" max="8706" width="12.375" style="26" customWidth="1"/>
    <col min="8707" max="8707" width="13.375" style="26" customWidth="1"/>
    <col min="8708" max="8708" width="12.125" style="26" customWidth="1"/>
    <col min="8709" max="8709" width="9.875" style="26" customWidth="1"/>
    <col min="8710" max="8710" width="13.125" style="26" customWidth="1"/>
    <col min="8711" max="8711" width="14.875" style="26" customWidth="1"/>
    <col min="8712" max="8712" width="13.25" style="26" customWidth="1"/>
    <col min="8713" max="8713" width="13" style="26" customWidth="1"/>
    <col min="8714" max="8714" width="13.625" style="26" customWidth="1"/>
    <col min="8715" max="8715" width="14" style="26" customWidth="1"/>
    <col min="8716" max="8716" width="11" style="26" customWidth="1"/>
    <col min="8717" max="8717" width="10.5" style="26" customWidth="1"/>
    <col min="8718" max="8718" width="12.5" style="26" customWidth="1"/>
    <col min="8719" max="8719" width="13.25" style="26" customWidth="1"/>
    <col min="8720" max="8720" width="15.375" style="26" customWidth="1"/>
    <col min="8721" max="8721" width="10.875" style="26" customWidth="1"/>
    <col min="8722" max="8722" width="10.375" style="26" customWidth="1"/>
    <col min="8723" max="8723" width="10.875" style="26" customWidth="1"/>
    <col min="8724" max="8724" width="11.375" style="26" customWidth="1"/>
    <col min="8725" max="8725" width="16.5" style="26" customWidth="1"/>
    <col min="8726" max="8726" width="10.625" style="26" customWidth="1"/>
    <col min="8727" max="8727" width="11.125" style="26" customWidth="1"/>
    <col min="8728" max="8728" width="12.5" style="26" customWidth="1"/>
    <col min="8729" max="8729" width="13" style="26" customWidth="1"/>
    <col min="8730" max="8730" width="11.125" style="26" customWidth="1"/>
    <col min="8731" max="8731" width="14.75" style="26" customWidth="1"/>
    <col min="8732" max="8732" width="14.625" style="26" customWidth="1"/>
    <col min="8733" max="8733" width="8.125" style="26" customWidth="1"/>
    <col min="8734" max="8746" width="9" style="26"/>
    <col min="8747" max="8747" width="25.75" style="26" customWidth="1"/>
    <col min="8748" max="8960" width="9" style="26"/>
    <col min="8961" max="8961" width="12.875" style="26" customWidth="1"/>
    <col min="8962" max="8962" width="12.375" style="26" customWidth="1"/>
    <col min="8963" max="8963" width="13.375" style="26" customWidth="1"/>
    <col min="8964" max="8964" width="12.125" style="26" customWidth="1"/>
    <col min="8965" max="8965" width="9.875" style="26" customWidth="1"/>
    <col min="8966" max="8966" width="13.125" style="26" customWidth="1"/>
    <col min="8967" max="8967" width="14.875" style="26" customWidth="1"/>
    <col min="8968" max="8968" width="13.25" style="26" customWidth="1"/>
    <col min="8969" max="8969" width="13" style="26" customWidth="1"/>
    <col min="8970" max="8970" width="13.625" style="26" customWidth="1"/>
    <col min="8971" max="8971" width="14" style="26" customWidth="1"/>
    <col min="8972" max="8972" width="11" style="26" customWidth="1"/>
    <col min="8973" max="8973" width="10.5" style="26" customWidth="1"/>
    <col min="8974" max="8974" width="12.5" style="26" customWidth="1"/>
    <col min="8975" max="8975" width="13.25" style="26" customWidth="1"/>
    <col min="8976" max="8976" width="15.375" style="26" customWidth="1"/>
    <col min="8977" max="8977" width="10.875" style="26" customWidth="1"/>
    <col min="8978" max="8978" width="10.375" style="26" customWidth="1"/>
    <col min="8979" max="8979" width="10.875" style="26" customWidth="1"/>
    <col min="8980" max="8980" width="11.375" style="26" customWidth="1"/>
    <col min="8981" max="8981" width="16.5" style="26" customWidth="1"/>
    <col min="8982" max="8982" width="10.625" style="26" customWidth="1"/>
    <col min="8983" max="8983" width="11.125" style="26" customWidth="1"/>
    <col min="8984" max="8984" width="12.5" style="26" customWidth="1"/>
    <col min="8985" max="8985" width="13" style="26" customWidth="1"/>
    <col min="8986" max="8986" width="11.125" style="26" customWidth="1"/>
    <col min="8987" max="8987" width="14.75" style="26" customWidth="1"/>
    <col min="8988" max="8988" width="14.625" style="26" customWidth="1"/>
    <col min="8989" max="8989" width="8.125" style="26" customWidth="1"/>
    <col min="8990" max="9002" width="9" style="26"/>
    <col min="9003" max="9003" width="25.75" style="26" customWidth="1"/>
    <col min="9004" max="9216" width="9" style="26"/>
    <col min="9217" max="9217" width="12.875" style="26" customWidth="1"/>
    <col min="9218" max="9218" width="12.375" style="26" customWidth="1"/>
    <col min="9219" max="9219" width="13.375" style="26" customWidth="1"/>
    <col min="9220" max="9220" width="12.125" style="26" customWidth="1"/>
    <col min="9221" max="9221" width="9.875" style="26" customWidth="1"/>
    <col min="9222" max="9222" width="13.125" style="26" customWidth="1"/>
    <col min="9223" max="9223" width="14.875" style="26" customWidth="1"/>
    <col min="9224" max="9224" width="13.25" style="26" customWidth="1"/>
    <col min="9225" max="9225" width="13" style="26" customWidth="1"/>
    <col min="9226" max="9226" width="13.625" style="26" customWidth="1"/>
    <col min="9227" max="9227" width="14" style="26" customWidth="1"/>
    <col min="9228" max="9228" width="11" style="26" customWidth="1"/>
    <col min="9229" max="9229" width="10.5" style="26" customWidth="1"/>
    <col min="9230" max="9230" width="12.5" style="26" customWidth="1"/>
    <col min="9231" max="9231" width="13.25" style="26" customWidth="1"/>
    <col min="9232" max="9232" width="15.375" style="26" customWidth="1"/>
    <col min="9233" max="9233" width="10.875" style="26" customWidth="1"/>
    <col min="9234" max="9234" width="10.375" style="26" customWidth="1"/>
    <col min="9235" max="9235" width="10.875" style="26" customWidth="1"/>
    <col min="9236" max="9236" width="11.375" style="26" customWidth="1"/>
    <col min="9237" max="9237" width="16.5" style="26" customWidth="1"/>
    <col min="9238" max="9238" width="10.625" style="26" customWidth="1"/>
    <col min="9239" max="9239" width="11.125" style="26" customWidth="1"/>
    <col min="9240" max="9240" width="12.5" style="26" customWidth="1"/>
    <col min="9241" max="9241" width="13" style="26" customWidth="1"/>
    <col min="9242" max="9242" width="11.125" style="26" customWidth="1"/>
    <col min="9243" max="9243" width="14.75" style="26" customWidth="1"/>
    <col min="9244" max="9244" width="14.625" style="26" customWidth="1"/>
    <col min="9245" max="9245" width="8.125" style="26" customWidth="1"/>
    <col min="9246" max="9258" width="9" style="26"/>
    <col min="9259" max="9259" width="25.75" style="26" customWidth="1"/>
    <col min="9260" max="9472" width="9" style="26"/>
    <col min="9473" max="9473" width="12.875" style="26" customWidth="1"/>
    <col min="9474" max="9474" width="12.375" style="26" customWidth="1"/>
    <col min="9475" max="9475" width="13.375" style="26" customWidth="1"/>
    <col min="9476" max="9476" width="12.125" style="26" customWidth="1"/>
    <col min="9477" max="9477" width="9.875" style="26" customWidth="1"/>
    <col min="9478" max="9478" width="13.125" style="26" customWidth="1"/>
    <col min="9479" max="9479" width="14.875" style="26" customWidth="1"/>
    <col min="9480" max="9480" width="13.25" style="26" customWidth="1"/>
    <col min="9481" max="9481" width="13" style="26" customWidth="1"/>
    <col min="9482" max="9482" width="13.625" style="26" customWidth="1"/>
    <col min="9483" max="9483" width="14" style="26" customWidth="1"/>
    <col min="9484" max="9484" width="11" style="26" customWidth="1"/>
    <col min="9485" max="9485" width="10.5" style="26" customWidth="1"/>
    <col min="9486" max="9486" width="12.5" style="26" customWidth="1"/>
    <col min="9487" max="9487" width="13.25" style="26" customWidth="1"/>
    <col min="9488" max="9488" width="15.375" style="26" customWidth="1"/>
    <col min="9489" max="9489" width="10.875" style="26" customWidth="1"/>
    <col min="9490" max="9490" width="10.375" style="26" customWidth="1"/>
    <col min="9491" max="9491" width="10.875" style="26" customWidth="1"/>
    <col min="9492" max="9492" width="11.375" style="26" customWidth="1"/>
    <col min="9493" max="9493" width="16.5" style="26" customWidth="1"/>
    <col min="9494" max="9494" width="10.625" style="26" customWidth="1"/>
    <col min="9495" max="9495" width="11.125" style="26" customWidth="1"/>
    <col min="9496" max="9496" width="12.5" style="26" customWidth="1"/>
    <col min="9497" max="9497" width="13" style="26" customWidth="1"/>
    <col min="9498" max="9498" width="11.125" style="26" customWidth="1"/>
    <col min="9499" max="9499" width="14.75" style="26" customWidth="1"/>
    <col min="9500" max="9500" width="14.625" style="26" customWidth="1"/>
    <col min="9501" max="9501" width="8.125" style="26" customWidth="1"/>
    <col min="9502" max="9514" width="9" style="26"/>
    <col min="9515" max="9515" width="25.75" style="26" customWidth="1"/>
    <col min="9516" max="9728" width="9" style="26"/>
    <col min="9729" max="9729" width="12.875" style="26" customWidth="1"/>
    <col min="9730" max="9730" width="12.375" style="26" customWidth="1"/>
    <col min="9731" max="9731" width="13.375" style="26" customWidth="1"/>
    <col min="9732" max="9732" width="12.125" style="26" customWidth="1"/>
    <col min="9733" max="9733" width="9.875" style="26" customWidth="1"/>
    <col min="9734" max="9734" width="13.125" style="26" customWidth="1"/>
    <col min="9735" max="9735" width="14.875" style="26" customWidth="1"/>
    <col min="9736" max="9736" width="13.25" style="26" customWidth="1"/>
    <col min="9737" max="9737" width="13" style="26" customWidth="1"/>
    <col min="9738" max="9738" width="13.625" style="26" customWidth="1"/>
    <col min="9739" max="9739" width="14" style="26" customWidth="1"/>
    <col min="9740" max="9740" width="11" style="26" customWidth="1"/>
    <col min="9741" max="9741" width="10.5" style="26" customWidth="1"/>
    <col min="9742" max="9742" width="12.5" style="26" customWidth="1"/>
    <col min="9743" max="9743" width="13.25" style="26" customWidth="1"/>
    <col min="9744" max="9744" width="15.375" style="26" customWidth="1"/>
    <col min="9745" max="9745" width="10.875" style="26" customWidth="1"/>
    <col min="9746" max="9746" width="10.375" style="26" customWidth="1"/>
    <col min="9747" max="9747" width="10.875" style="26" customWidth="1"/>
    <col min="9748" max="9748" width="11.375" style="26" customWidth="1"/>
    <col min="9749" max="9749" width="16.5" style="26" customWidth="1"/>
    <col min="9750" max="9750" width="10.625" style="26" customWidth="1"/>
    <col min="9751" max="9751" width="11.125" style="26" customWidth="1"/>
    <col min="9752" max="9752" width="12.5" style="26" customWidth="1"/>
    <col min="9753" max="9753" width="13" style="26" customWidth="1"/>
    <col min="9754" max="9754" width="11.125" style="26" customWidth="1"/>
    <col min="9755" max="9755" width="14.75" style="26" customWidth="1"/>
    <col min="9756" max="9756" width="14.625" style="26" customWidth="1"/>
    <col min="9757" max="9757" width="8.125" style="26" customWidth="1"/>
    <col min="9758" max="9770" width="9" style="26"/>
    <col min="9771" max="9771" width="25.75" style="26" customWidth="1"/>
    <col min="9772" max="9984" width="9" style="26"/>
    <col min="9985" max="9985" width="12.875" style="26" customWidth="1"/>
    <col min="9986" max="9986" width="12.375" style="26" customWidth="1"/>
    <col min="9987" max="9987" width="13.375" style="26" customWidth="1"/>
    <col min="9988" max="9988" width="12.125" style="26" customWidth="1"/>
    <col min="9989" max="9989" width="9.875" style="26" customWidth="1"/>
    <col min="9990" max="9990" width="13.125" style="26" customWidth="1"/>
    <col min="9991" max="9991" width="14.875" style="26" customWidth="1"/>
    <col min="9992" max="9992" width="13.25" style="26" customWidth="1"/>
    <col min="9993" max="9993" width="13" style="26" customWidth="1"/>
    <col min="9994" max="9994" width="13.625" style="26" customWidth="1"/>
    <col min="9995" max="9995" width="14" style="26" customWidth="1"/>
    <col min="9996" max="9996" width="11" style="26" customWidth="1"/>
    <col min="9997" max="9997" width="10.5" style="26" customWidth="1"/>
    <col min="9998" max="9998" width="12.5" style="26" customWidth="1"/>
    <col min="9999" max="9999" width="13.25" style="26" customWidth="1"/>
    <col min="10000" max="10000" width="15.375" style="26" customWidth="1"/>
    <col min="10001" max="10001" width="10.875" style="26" customWidth="1"/>
    <col min="10002" max="10002" width="10.375" style="26" customWidth="1"/>
    <col min="10003" max="10003" width="10.875" style="26" customWidth="1"/>
    <col min="10004" max="10004" width="11.375" style="26" customWidth="1"/>
    <col min="10005" max="10005" width="16.5" style="26" customWidth="1"/>
    <col min="10006" max="10006" width="10.625" style="26" customWidth="1"/>
    <col min="10007" max="10007" width="11.125" style="26" customWidth="1"/>
    <col min="10008" max="10008" width="12.5" style="26" customWidth="1"/>
    <col min="10009" max="10009" width="13" style="26" customWidth="1"/>
    <col min="10010" max="10010" width="11.125" style="26" customWidth="1"/>
    <col min="10011" max="10011" width="14.75" style="26" customWidth="1"/>
    <col min="10012" max="10012" width="14.625" style="26" customWidth="1"/>
    <col min="10013" max="10013" width="8.125" style="26" customWidth="1"/>
    <col min="10014" max="10026" width="9" style="26"/>
    <col min="10027" max="10027" width="25.75" style="26" customWidth="1"/>
    <col min="10028" max="10240" width="9" style="26"/>
    <col min="10241" max="10241" width="12.875" style="26" customWidth="1"/>
    <col min="10242" max="10242" width="12.375" style="26" customWidth="1"/>
    <col min="10243" max="10243" width="13.375" style="26" customWidth="1"/>
    <col min="10244" max="10244" width="12.125" style="26" customWidth="1"/>
    <col min="10245" max="10245" width="9.875" style="26" customWidth="1"/>
    <col min="10246" max="10246" width="13.125" style="26" customWidth="1"/>
    <col min="10247" max="10247" width="14.875" style="26" customWidth="1"/>
    <col min="10248" max="10248" width="13.25" style="26" customWidth="1"/>
    <col min="10249" max="10249" width="13" style="26" customWidth="1"/>
    <col min="10250" max="10250" width="13.625" style="26" customWidth="1"/>
    <col min="10251" max="10251" width="14" style="26" customWidth="1"/>
    <col min="10252" max="10252" width="11" style="26" customWidth="1"/>
    <col min="10253" max="10253" width="10.5" style="26" customWidth="1"/>
    <col min="10254" max="10254" width="12.5" style="26" customWidth="1"/>
    <col min="10255" max="10255" width="13.25" style="26" customWidth="1"/>
    <col min="10256" max="10256" width="15.375" style="26" customWidth="1"/>
    <col min="10257" max="10257" width="10.875" style="26" customWidth="1"/>
    <col min="10258" max="10258" width="10.375" style="26" customWidth="1"/>
    <col min="10259" max="10259" width="10.875" style="26" customWidth="1"/>
    <col min="10260" max="10260" width="11.375" style="26" customWidth="1"/>
    <col min="10261" max="10261" width="16.5" style="26" customWidth="1"/>
    <col min="10262" max="10262" width="10.625" style="26" customWidth="1"/>
    <col min="10263" max="10263" width="11.125" style="26" customWidth="1"/>
    <col min="10264" max="10264" width="12.5" style="26" customWidth="1"/>
    <col min="10265" max="10265" width="13" style="26" customWidth="1"/>
    <col min="10266" max="10266" width="11.125" style="26" customWidth="1"/>
    <col min="10267" max="10267" width="14.75" style="26" customWidth="1"/>
    <col min="10268" max="10268" width="14.625" style="26" customWidth="1"/>
    <col min="10269" max="10269" width="8.125" style="26" customWidth="1"/>
    <col min="10270" max="10282" width="9" style="26"/>
    <col min="10283" max="10283" width="25.75" style="26" customWidth="1"/>
    <col min="10284" max="10496" width="9" style="26"/>
    <col min="10497" max="10497" width="12.875" style="26" customWidth="1"/>
    <col min="10498" max="10498" width="12.375" style="26" customWidth="1"/>
    <col min="10499" max="10499" width="13.375" style="26" customWidth="1"/>
    <col min="10500" max="10500" width="12.125" style="26" customWidth="1"/>
    <col min="10501" max="10501" width="9.875" style="26" customWidth="1"/>
    <col min="10502" max="10502" width="13.125" style="26" customWidth="1"/>
    <col min="10503" max="10503" width="14.875" style="26" customWidth="1"/>
    <col min="10504" max="10504" width="13.25" style="26" customWidth="1"/>
    <col min="10505" max="10505" width="13" style="26" customWidth="1"/>
    <col min="10506" max="10506" width="13.625" style="26" customWidth="1"/>
    <col min="10507" max="10507" width="14" style="26" customWidth="1"/>
    <col min="10508" max="10508" width="11" style="26" customWidth="1"/>
    <col min="10509" max="10509" width="10.5" style="26" customWidth="1"/>
    <col min="10510" max="10510" width="12.5" style="26" customWidth="1"/>
    <col min="10511" max="10511" width="13.25" style="26" customWidth="1"/>
    <col min="10512" max="10512" width="15.375" style="26" customWidth="1"/>
    <col min="10513" max="10513" width="10.875" style="26" customWidth="1"/>
    <col min="10514" max="10514" width="10.375" style="26" customWidth="1"/>
    <col min="10515" max="10515" width="10.875" style="26" customWidth="1"/>
    <col min="10516" max="10516" width="11.375" style="26" customWidth="1"/>
    <col min="10517" max="10517" width="16.5" style="26" customWidth="1"/>
    <col min="10518" max="10518" width="10.625" style="26" customWidth="1"/>
    <col min="10519" max="10519" width="11.125" style="26" customWidth="1"/>
    <col min="10520" max="10520" width="12.5" style="26" customWidth="1"/>
    <col min="10521" max="10521" width="13" style="26" customWidth="1"/>
    <col min="10522" max="10522" width="11.125" style="26" customWidth="1"/>
    <col min="10523" max="10523" width="14.75" style="26" customWidth="1"/>
    <col min="10524" max="10524" width="14.625" style="26" customWidth="1"/>
    <col min="10525" max="10525" width="8.125" style="26" customWidth="1"/>
    <col min="10526" max="10538" width="9" style="26"/>
    <col min="10539" max="10539" width="25.75" style="26" customWidth="1"/>
    <col min="10540" max="10752" width="9" style="26"/>
    <col min="10753" max="10753" width="12.875" style="26" customWidth="1"/>
    <col min="10754" max="10754" width="12.375" style="26" customWidth="1"/>
    <col min="10755" max="10755" width="13.375" style="26" customWidth="1"/>
    <col min="10756" max="10756" width="12.125" style="26" customWidth="1"/>
    <col min="10757" max="10757" width="9.875" style="26" customWidth="1"/>
    <col min="10758" max="10758" width="13.125" style="26" customWidth="1"/>
    <col min="10759" max="10759" width="14.875" style="26" customWidth="1"/>
    <col min="10760" max="10760" width="13.25" style="26" customWidth="1"/>
    <col min="10761" max="10761" width="13" style="26" customWidth="1"/>
    <col min="10762" max="10762" width="13.625" style="26" customWidth="1"/>
    <col min="10763" max="10763" width="14" style="26" customWidth="1"/>
    <col min="10764" max="10764" width="11" style="26" customWidth="1"/>
    <col min="10765" max="10765" width="10.5" style="26" customWidth="1"/>
    <col min="10766" max="10766" width="12.5" style="26" customWidth="1"/>
    <col min="10767" max="10767" width="13.25" style="26" customWidth="1"/>
    <col min="10768" max="10768" width="15.375" style="26" customWidth="1"/>
    <col min="10769" max="10769" width="10.875" style="26" customWidth="1"/>
    <col min="10770" max="10770" width="10.375" style="26" customWidth="1"/>
    <col min="10771" max="10771" width="10.875" style="26" customWidth="1"/>
    <col min="10772" max="10772" width="11.375" style="26" customWidth="1"/>
    <col min="10773" max="10773" width="16.5" style="26" customWidth="1"/>
    <col min="10774" max="10774" width="10.625" style="26" customWidth="1"/>
    <col min="10775" max="10775" width="11.125" style="26" customWidth="1"/>
    <col min="10776" max="10776" width="12.5" style="26" customWidth="1"/>
    <col min="10777" max="10777" width="13" style="26" customWidth="1"/>
    <col min="10778" max="10778" width="11.125" style="26" customWidth="1"/>
    <col min="10779" max="10779" width="14.75" style="26" customWidth="1"/>
    <col min="10780" max="10780" width="14.625" style="26" customWidth="1"/>
    <col min="10781" max="10781" width="8.125" style="26" customWidth="1"/>
    <col min="10782" max="10794" width="9" style="26"/>
    <col min="10795" max="10795" width="25.75" style="26" customWidth="1"/>
    <col min="10796" max="11008" width="9" style="26"/>
    <col min="11009" max="11009" width="12.875" style="26" customWidth="1"/>
    <col min="11010" max="11010" width="12.375" style="26" customWidth="1"/>
    <col min="11011" max="11011" width="13.375" style="26" customWidth="1"/>
    <col min="11012" max="11012" width="12.125" style="26" customWidth="1"/>
    <col min="11013" max="11013" width="9.875" style="26" customWidth="1"/>
    <col min="11014" max="11014" width="13.125" style="26" customWidth="1"/>
    <col min="11015" max="11015" width="14.875" style="26" customWidth="1"/>
    <col min="11016" max="11016" width="13.25" style="26" customWidth="1"/>
    <col min="11017" max="11017" width="13" style="26" customWidth="1"/>
    <col min="11018" max="11018" width="13.625" style="26" customWidth="1"/>
    <col min="11019" max="11019" width="14" style="26" customWidth="1"/>
    <col min="11020" max="11020" width="11" style="26" customWidth="1"/>
    <col min="11021" max="11021" width="10.5" style="26" customWidth="1"/>
    <col min="11022" max="11022" width="12.5" style="26" customWidth="1"/>
    <col min="11023" max="11023" width="13.25" style="26" customWidth="1"/>
    <col min="11024" max="11024" width="15.375" style="26" customWidth="1"/>
    <col min="11025" max="11025" width="10.875" style="26" customWidth="1"/>
    <col min="11026" max="11026" width="10.375" style="26" customWidth="1"/>
    <col min="11027" max="11027" width="10.875" style="26" customWidth="1"/>
    <col min="11028" max="11028" width="11.375" style="26" customWidth="1"/>
    <col min="11029" max="11029" width="16.5" style="26" customWidth="1"/>
    <col min="11030" max="11030" width="10.625" style="26" customWidth="1"/>
    <col min="11031" max="11031" width="11.125" style="26" customWidth="1"/>
    <col min="11032" max="11032" width="12.5" style="26" customWidth="1"/>
    <col min="11033" max="11033" width="13" style="26" customWidth="1"/>
    <col min="11034" max="11034" width="11.125" style="26" customWidth="1"/>
    <col min="11035" max="11035" width="14.75" style="26" customWidth="1"/>
    <col min="11036" max="11036" width="14.625" style="26" customWidth="1"/>
    <col min="11037" max="11037" width="8.125" style="26" customWidth="1"/>
    <col min="11038" max="11050" width="9" style="26"/>
    <col min="11051" max="11051" width="25.75" style="26" customWidth="1"/>
    <col min="11052" max="11264" width="9" style="26"/>
    <col min="11265" max="11265" width="12.875" style="26" customWidth="1"/>
    <col min="11266" max="11266" width="12.375" style="26" customWidth="1"/>
    <col min="11267" max="11267" width="13.375" style="26" customWidth="1"/>
    <col min="11268" max="11268" width="12.125" style="26" customWidth="1"/>
    <col min="11269" max="11269" width="9.875" style="26" customWidth="1"/>
    <col min="11270" max="11270" width="13.125" style="26" customWidth="1"/>
    <col min="11271" max="11271" width="14.875" style="26" customWidth="1"/>
    <col min="11272" max="11272" width="13.25" style="26" customWidth="1"/>
    <col min="11273" max="11273" width="13" style="26" customWidth="1"/>
    <col min="11274" max="11274" width="13.625" style="26" customWidth="1"/>
    <col min="11275" max="11275" width="14" style="26" customWidth="1"/>
    <col min="11276" max="11276" width="11" style="26" customWidth="1"/>
    <col min="11277" max="11277" width="10.5" style="26" customWidth="1"/>
    <col min="11278" max="11278" width="12.5" style="26" customWidth="1"/>
    <col min="11279" max="11279" width="13.25" style="26" customWidth="1"/>
    <col min="11280" max="11280" width="15.375" style="26" customWidth="1"/>
    <col min="11281" max="11281" width="10.875" style="26" customWidth="1"/>
    <col min="11282" max="11282" width="10.375" style="26" customWidth="1"/>
    <col min="11283" max="11283" width="10.875" style="26" customWidth="1"/>
    <col min="11284" max="11284" width="11.375" style="26" customWidth="1"/>
    <col min="11285" max="11285" width="16.5" style="26" customWidth="1"/>
    <col min="11286" max="11286" width="10.625" style="26" customWidth="1"/>
    <col min="11287" max="11287" width="11.125" style="26" customWidth="1"/>
    <col min="11288" max="11288" width="12.5" style="26" customWidth="1"/>
    <col min="11289" max="11289" width="13" style="26" customWidth="1"/>
    <col min="11290" max="11290" width="11.125" style="26" customWidth="1"/>
    <col min="11291" max="11291" width="14.75" style="26" customWidth="1"/>
    <col min="11292" max="11292" width="14.625" style="26" customWidth="1"/>
    <col min="11293" max="11293" width="8.125" style="26" customWidth="1"/>
    <col min="11294" max="11306" width="9" style="26"/>
    <col min="11307" max="11307" width="25.75" style="26" customWidth="1"/>
    <col min="11308" max="11520" width="9" style="26"/>
    <col min="11521" max="11521" width="12.875" style="26" customWidth="1"/>
    <col min="11522" max="11522" width="12.375" style="26" customWidth="1"/>
    <col min="11523" max="11523" width="13.375" style="26" customWidth="1"/>
    <col min="11524" max="11524" width="12.125" style="26" customWidth="1"/>
    <col min="11525" max="11525" width="9.875" style="26" customWidth="1"/>
    <col min="11526" max="11526" width="13.125" style="26" customWidth="1"/>
    <col min="11527" max="11527" width="14.875" style="26" customWidth="1"/>
    <col min="11528" max="11528" width="13.25" style="26" customWidth="1"/>
    <col min="11529" max="11529" width="13" style="26" customWidth="1"/>
    <col min="11530" max="11530" width="13.625" style="26" customWidth="1"/>
    <col min="11531" max="11531" width="14" style="26" customWidth="1"/>
    <col min="11532" max="11532" width="11" style="26" customWidth="1"/>
    <col min="11533" max="11533" width="10.5" style="26" customWidth="1"/>
    <col min="11534" max="11534" width="12.5" style="26" customWidth="1"/>
    <col min="11535" max="11535" width="13.25" style="26" customWidth="1"/>
    <col min="11536" max="11536" width="15.375" style="26" customWidth="1"/>
    <col min="11537" max="11537" width="10.875" style="26" customWidth="1"/>
    <col min="11538" max="11538" width="10.375" style="26" customWidth="1"/>
    <col min="11539" max="11539" width="10.875" style="26" customWidth="1"/>
    <col min="11540" max="11540" width="11.375" style="26" customWidth="1"/>
    <col min="11541" max="11541" width="16.5" style="26" customWidth="1"/>
    <col min="11542" max="11542" width="10.625" style="26" customWidth="1"/>
    <col min="11543" max="11543" width="11.125" style="26" customWidth="1"/>
    <col min="11544" max="11544" width="12.5" style="26" customWidth="1"/>
    <col min="11545" max="11545" width="13" style="26" customWidth="1"/>
    <col min="11546" max="11546" width="11.125" style="26" customWidth="1"/>
    <col min="11547" max="11547" width="14.75" style="26" customWidth="1"/>
    <col min="11548" max="11548" width="14.625" style="26" customWidth="1"/>
    <col min="11549" max="11549" width="8.125" style="26" customWidth="1"/>
    <col min="11550" max="11562" width="9" style="26"/>
    <col min="11563" max="11563" width="25.75" style="26" customWidth="1"/>
    <col min="11564" max="11776" width="9" style="26"/>
    <col min="11777" max="11777" width="12.875" style="26" customWidth="1"/>
    <col min="11778" max="11778" width="12.375" style="26" customWidth="1"/>
    <col min="11779" max="11779" width="13.375" style="26" customWidth="1"/>
    <col min="11780" max="11780" width="12.125" style="26" customWidth="1"/>
    <col min="11781" max="11781" width="9.875" style="26" customWidth="1"/>
    <col min="11782" max="11782" width="13.125" style="26" customWidth="1"/>
    <col min="11783" max="11783" width="14.875" style="26" customWidth="1"/>
    <col min="11784" max="11784" width="13.25" style="26" customWidth="1"/>
    <col min="11785" max="11785" width="13" style="26" customWidth="1"/>
    <col min="11786" max="11786" width="13.625" style="26" customWidth="1"/>
    <col min="11787" max="11787" width="14" style="26" customWidth="1"/>
    <col min="11788" max="11788" width="11" style="26" customWidth="1"/>
    <col min="11789" max="11789" width="10.5" style="26" customWidth="1"/>
    <col min="11790" max="11790" width="12.5" style="26" customWidth="1"/>
    <col min="11791" max="11791" width="13.25" style="26" customWidth="1"/>
    <col min="11792" max="11792" width="15.375" style="26" customWidth="1"/>
    <col min="11793" max="11793" width="10.875" style="26" customWidth="1"/>
    <col min="11794" max="11794" width="10.375" style="26" customWidth="1"/>
    <col min="11795" max="11795" width="10.875" style="26" customWidth="1"/>
    <col min="11796" max="11796" width="11.375" style="26" customWidth="1"/>
    <col min="11797" max="11797" width="16.5" style="26" customWidth="1"/>
    <col min="11798" max="11798" width="10.625" style="26" customWidth="1"/>
    <col min="11799" max="11799" width="11.125" style="26" customWidth="1"/>
    <col min="11800" max="11800" width="12.5" style="26" customWidth="1"/>
    <col min="11801" max="11801" width="13" style="26" customWidth="1"/>
    <col min="11802" max="11802" width="11.125" style="26" customWidth="1"/>
    <col min="11803" max="11803" width="14.75" style="26" customWidth="1"/>
    <col min="11804" max="11804" width="14.625" style="26" customWidth="1"/>
    <col min="11805" max="11805" width="8.125" style="26" customWidth="1"/>
    <col min="11806" max="11818" width="9" style="26"/>
    <col min="11819" max="11819" width="25.75" style="26" customWidth="1"/>
    <col min="11820" max="12032" width="9" style="26"/>
    <col min="12033" max="12033" width="12.875" style="26" customWidth="1"/>
    <col min="12034" max="12034" width="12.375" style="26" customWidth="1"/>
    <col min="12035" max="12035" width="13.375" style="26" customWidth="1"/>
    <col min="12036" max="12036" width="12.125" style="26" customWidth="1"/>
    <col min="12037" max="12037" width="9.875" style="26" customWidth="1"/>
    <col min="12038" max="12038" width="13.125" style="26" customWidth="1"/>
    <col min="12039" max="12039" width="14.875" style="26" customWidth="1"/>
    <col min="12040" max="12040" width="13.25" style="26" customWidth="1"/>
    <col min="12041" max="12041" width="13" style="26" customWidth="1"/>
    <col min="12042" max="12042" width="13.625" style="26" customWidth="1"/>
    <col min="12043" max="12043" width="14" style="26" customWidth="1"/>
    <col min="12044" max="12044" width="11" style="26" customWidth="1"/>
    <col min="12045" max="12045" width="10.5" style="26" customWidth="1"/>
    <col min="12046" max="12046" width="12.5" style="26" customWidth="1"/>
    <col min="12047" max="12047" width="13.25" style="26" customWidth="1"/>
    <col min="12048" max="12048" width="15.375" style="26" customWidth="1"/>
    <col min="12049" max="12049" width="10.875" style="26" customWidth="1"/>
    <col min="12050" max="12050" width="10.375" style="26" customWidth="1"/>
    <col min="12051" max="12051" width="10.875" style="26" customWidth="1"/>
    <col min="12052" max="12052" width="11.375" style="26" customWidth="1"/>
    <col min="12053" max="12053" width="16.5" style="26" customWidth="1"/>
    <col min="12054" max="12054" width="10.625" style="26" customWidth="1"/>
    <col min="12055" max="12055" width="11.125" style="26" customWidth="1"/>
    <col min="12056" max="12056" width="12.5" style="26" customWidth="1"/>
    <col min="12057" max="12057" width="13" style="26" customWidth="1"/>
    <col min="12058" max="12058" width="11.125" style="26" customWidth="1"/>
    <col min="12059" max="12059" width="14.75" style="26" customWidth="1"/>
    <col min="12060" max="12060" width="14.625" style="26" customWidth="1"/>
    <col min="12061" max="12061" width="8.125" style="26" customWidth="1"/>
    <col min="12062" max="12074" width="9" style="26"/>
    <col min="12075" max="12075" width="25.75" style="26" customWidth="1"/>
    <col min="12076" max="12288" width="9" style="26"/>
    <col min="12289" max="12289" width="12.875" style="26" customWidth="1"/>
    <col min="12290" max="12290" width="12.375" style="26" customWidth="1"/>
    <col min="12291" max="12291" width="13.375" style="26" customWidth="1"/>
    <col min="12292" max="12292" width="12.125" style="26" customWidth="1"/>
    <col min="12293" max="12293" width="9.875" style="26" customWidth="1"/>
    <col min="12294" max="12294" width="13.125" style="26" customWidth="1"/>
    <col min="12295" max="12295" width="14.875" style="26" customWidth="1"/>
    <col min="12296" max="12296" width="13.25" style="26" customWidth="1"/>
    <col min="12297" max="12297" width="13" style="26" customWidth="1"/>
    <col min="12298" max="12298" width="13.625" style="26" customWidth="1"/>
    <col min="12299" max="12299" width="14" style="26" customWidth="1"/>
    <col min="12300" max="12300" width="11" style="26" customWidth="1"/>
    <col min="12301" max="12301" width="10.5" style="26" customWidth="1"/>
    <col min="12302" max="12302" width="12.5" style="26" customWidth="1"/>
    <col min="12303" max="12303" width="13.25" style="26" customWidth="1"/>
    <col min="12304" max="12304" width="15.375" style="26" customWidth="1"/>
    <col min="12305" max="12305" width="10.875" style="26" customWidth="1"/>
    <col min="12306" max="12306" width="10.375" style="26" customWidth="1"/>
    <col min="12307" max="12307" width="10.875" style="26" customWidth="1"/>
    <col min="12308" max="12308" width="11.375" style="26" customWidth="1"/>
    <col min="12309" max="12309" width="16.5" style="26" customWidth="1"/>
    <col min="12310" max="12310" width="10.625" style="26" customWidth="1"/>
    <col min="12311" max="12311" width="11.125" style="26" customWidth="1"/>
    <col min="12312" max="12312" width="12.5" style="26" customWidth="1"/>
    <col min="12313" max="12313" width="13" style="26" customWidth="1"/>
    <col min="12314" max="12314" width="11.125" style="26" customWidth="1"/>
    <col min="12315" max="12315" width="14.75" style="26" customWidth="1"/>
    <col min="12316" max="12316" width="14.625" style="26" customWidth="1"/>
    <col min="12317" max="12317" width="8.125" style="26" customWidth="1"/>
    <col min="12318" max="12330" width="9" style="26"/>
    <col min="12331" max="12331" width="25.75" style="26" customWidth="1"/>
    <col min="12332" max="12544" width="9" style="26"/>
    <col min="12545" max="12545" width="12.875" style="26" customWidth="1"/>
    <col min="12546" max="12546" width="12.375" style="26" customWidth="1"/>
    <col min="12547" max="12547" width="13.375" style="26" customWidth="1"/>
    <col min="12548" max="12548" width="12.125" style="26" customWidth="1"/>
    <col min="12549" max="12549" width="9.875" style="26" customWidth="1"/>
    <col min="12550" max="12550" width="13.125" style="26" customWidth="1"/>
    <col min="12551" max="12551" width="14.875" style="26" customWidth="1"/>
    <col min="12552" max="12552" width="13.25" style="26" customWidth="1"/>
    <col min="12553" max="12553" width="13" style="26" customWidth="1"/>
    <col min="12554" max="12554" width="13.625" style="26" customWidth="1"/>
    <col min="12555" max="12555" width="14" style="26" customWidth="1"/>
    <col min="12556" max="12556" width="11" style="26" customWidth="1"/>
    <col min="12557" max="12557" width="10.5" style="26" customWidth="1"/>
    <col min="12558" max="12558" width="12.5" style="26" customWidth="1"/>
    <col min="12559" max="12559" width="13.25" style="26" customWidth="1"/>
    <col min="12560" max="12560" width="15.375" style="26" customWidth="1"/>
    <col min="12561" max="12561" width="10.875" style="26" customWidth="1"/>
    <col min="12562" max="12562" width="10.375" style="26" customWidth="1"/>
    <col min="12563" max="12563" width="10.875" style="26" customWidth="1"/>
    <col min="12564" max="12564" width="11.375" style="26" customWidth="1"/>
    <col min="12565" max="12565" width="16.5" style="26" customWidth="1"/>
    <col min="12566" max="12566" width="10.625" style="26" customWidth="1"/>
    <col min="12567" max="12567" width="11.125" style="26" customWidth="1"/>
    <col min="12568" max="12568" width="12.5" style="26" customWidth="1"/>
    <col min="12569" max="12569" width="13" style="26" customWidth="1"/>
    <col min="12570" max="12570" width="11.125" style="26" customWidth="1"/>
    <col min="12571" max="12571" width="14.75" style="26" customWidth="1"/>
    <col min="12572" max="12572" width="14.625" style="26" customWidth="1"/>
    <col min="12573" max="12573" width="8.125" style="26" customWidth="1"/>
    <col min="12574" max="12586" width="9" style="26"/>
    <col min="12587" max="12587" width="25.75" style="26" customWidth="1"/>
    <col min="12588" max="12800" width="9" style="26"/>
    <col min="12801" max="12801" width="12.875" style="26" customWidth="1"/>
    <col min="12802" max="12802" width="12.375" style="26" customWidth="1"/>
    <col min="12803" max="12803" width="13.375" style="26" customWidth="1"/>
    <col min="12804" max="12804" width="12.125" style="26" customWidth="1"/>
    <col min="12805" max="12805" width="9.875" style="26" customWidth="1"/>
    <col min="12806" max="12806" width="13.125" style="26" customWidth="1"/>
    <col min="12807" max="12807" width="14.875" style="26" customWidth="1"/>
    <col min="12808" max="12808" width="13.25" style="26" customWidth="1"/>
    <col min="12809" max="12809" width="13" style="26" customWidth="1"/>
    <col min="12810" max="12810" width="13.625" style="26" customWidth="1"/>
    <col min="12811" max="12811" width="14" style="26" customWidth="1"/>
    <col min="12812" max="12812" width="11" style="26" customWidth="1"/>
    <col min="12813" max="12813" width="10.5" style="26" customWidth="1"/>
    <col min="12814" max="12814" width="12.5" style="26" customWidth="1"/>
    <col min="12815" max="12815" width="13.25" style="26" customWidth="1"/>
    <col min="12816" max="12816" width="15.375" style="26" customWidth="1"/>
    <col min="12817" max="12817" width="10.875" style="26" customWidth="1"/>
    <col min="12818" max="12818" width="10.375" style="26" customWidth="1"/>
    <col min="12819" max="12819" width="10.875" style="26" customWidth="1"/>
    <col min="12820" max="12820" width="11.375" style="26" customWidth="1"/>
    <col min="12821" max="12821" width="16.5" style="26" customWidth="1"/>
    <col min="12822" max="12822" width="10.625" style="26" customWidth="1"/>
    <col min="12823" max="12823" width="11.125" style="26" customWidth="1"/>
    <col min="12824" max="12824" width="12.5" style="26" customWidth="1"/>
    <col min="12825" max="12825" width="13" style="26" customWidth="1"/>
    <col min="12826" max="12826" width="11.125" style="26" customWidth="1"/>
    <col min="12827" max="12827" width="14.75" style="26" customWidth="1"/>
    <col min="12828" max="12828" width="14.625" style="26" customWidth="1"/>
    <col min="12829" max="12829" width="8.125" style="26" customWidth="1"/>
    <col min="12830" max="12842" width="9" style="26"/>
    <col min="12843" max="12843" width="25.75" style="26" customWidth="1"/>
    <col min="12844" max="13056" width="9" style="26"/>
    <col min="13057" max="13057" width="12.875" style="26" customWidth="1"/>
    <col min="13058" max="13058" width="12.375" style="26" customWidth="1"/>
    <col min="13059" max="13059" width="13.375" style="26" customWidth="1"/>
    <col min="13060" max="13060" width="12.125" style="26" customWidth="1"/>
    <col min="13061" max="13061" width="9.875" style="26" customWidth="1"/>
    <col min="13062" max="13062" width="13.125" style="26" customWidth="1"/>
    <col min="13063" max="13063" width="14.875" style="26" customWidth="1"/>
    <col min="13064" max="13064" width="13.25" style="26" customWidth="1"/>
    <col min="13065" max="13065" width="13" style="26" customWidth="1"/>
    <col min="13066" max="13066" width="13.625" style="26" customWidth="1"/>
    <col min="13067" max="13067" width="14" style="26" customWidth="1"/>
    <col min="13068" max="13068" width="11" style="26" customWidth="1"/>
    <col min="13069" max="13069" width="10.5" style="26" customWidth="1"/>
    <col min="13070" max="13070" width="12.5" style="26" customWidth="1"/>
    <col min="13071" max="13071" width="13.25" style="26" customWidth="1"/>
    <col min="13072" max="13072" width="15.375" style="26" customWidth="1"/>
    <col min="13073" max="13073" width="10.875" style="26" customWidth="1"/>
    <col min="13074" max="13074" width="10.375" style="26" customWidth="1"/>
    <col min="13075" max="13075" width="10.875" style="26" customWidth="1"/>
    <col min="13076" max="13076" width="11.375" style="26" customWidth="1"/>
    <col min="13077" max="13077" width="16.5" style="26" customWidth="1"/>
    <col min="13078" max="13078" width="10.625" style="26" customWidth="1"/>
    <col min="13079" max="13079" width="11.125" style="26" customWidth="1"/>
    <col min="13080" max="13080" width="12.5" style="26" customWidth="1"/>
    <col min="13081" max="13081" width="13" style="26" customWidth="1"/>
    <col min="13082" max="13082" width="11.125" style="26" customWidth="1"/>
    <col min="13083" max="13083" width="14.75" style="26" customWidth="1"/>
    <col min="13084" max="13084" width="14.625" style="26" customWidth="1"/>
    <col min="13085" max="13085" width="8.125" style="26" customWidth="1"/>
    <col min="13086" max="13098" width="9" style="26"/>
    <col min="13099" max="13099" width="25.75" style="26" customWidth="1"/>
    <col min="13100" max="13312" width="9" style="26"/>
    <col min="13313" max="13313" width="12.875" style="26" customWidth="1"/>
    <col min="13314" max="13314" width="12.375" style="26" customWidth="1"/>
    <col min="13315" max="13315" width="13.375" style="26" customWidth="1"/>
    <col min="13316" max="13316" width="12.125" style="26" customWidth="1"/>
    <col min="13317" max="13317" width="9.875" style="26" customWidth="1"/>
    <col min="13318" max="13318" width="13.125" style="26" customWidth="1"/>
    <col min="13319" max="13319" width="14.875" style="26" customWidth="1"/>
    <col min="13320" max="13320" width="13.25" style="26" customWidth="1"/>
    <col min="13321" max="13321" width="13" style="26" customWidth="1"/>
    <col min="13322" max="13322" width="13.625" style="26" customWidth="1"/>
    <col min="13323" max="13323" width="14" style="26" customWidth="1"/>
    <col min="13324" max="13324" width="11" style="26" customWidth="1"/>
    <col min="13325" max="13325" width="10.5" style="26" customWidth="1"/>
    <col min="13326" max="13326" width="12.5" style="26" customWidth="1"/>
    <col min="13327" max="13327" width="13.25" style="26" customWidth="1"/>
    <col min="13328" max="13328" width="15.375" style="26" customWidth="1"/>
    <col min="13329" max="13329" width="10.875" style="26" customWidth="1"/>
    <col min="13330" max="13330" width="10.375" style="26" customWidth="1"/>
    <col min="13331" max="13331" width="10.875" style="26" customWidth="1"/>
    <col min="13332" max="13332" width="11.375" style="26" customWidth="1"/>
    <col min="13333" max="13333" width="16.5" style="26" customWidth="1"/>
    <col min="13334" max="13334" width="10.625" style="26" customWidth="1"/>
    <col min="13335" max="13335" width="11.125" style="26" customWidth="1"/>
    <col min="13336" max="13336" width="12.5" style="26" customWidth="1"/>
    <col min="13337" max="13337" width="13" style="26" customWidth="1"/>
    <col min="13338" max="13338" width="11.125" style="26" customWidth="1"/>
    <col min="13339" max="13339" width="14.75" style="26" customWidth="1"/>
    <col min="13340" max="13340" width="14.625" style="26" customWidth="1"/>
    <col min="13341" max="13341" width="8.125" style="26" customWidth="1"/>
    <col min="13342" max="13354" width="9" style="26"/>
    <col min="13355" max="13355" width="25.75" style="26" customWidth="1"/>
    <col min="13356" max="13568" width="9" style="26"/>
    <col min="13569" max="13569" width="12.875" style="26" customWidth="1"/>
    <col min="13570" max="13570" width="12.375" style="26" customWidth="1"/>
    <col min="13571" max="13571" width="13.375" style="26" customWidth="1"/>
    <col min="13572" max="13572" width="12.125" style="26" customWidth="1"/>
    <col min="13573" max="13573" width="9.875" style="26" customWidth="1"/>
    <col min="13574" max="13574" width="13.125" style="26" customWidth="1"/>
    <col min="13575" max="13575" width="14.875" style="26" customWidth="1"/>
    <col min="13576" max="13576" width="13.25" style="26" customWidth="1"/>
    <col min="13577" max="13577" width="13" style="26" customWidth="1"/>
    <col min="13578" max="13578" width="13.625" style="26" customWidth="1"/>
    <col min="13579" max="13579" width="14" style="26" customWidth="1"/>
    <col min="13580" max="13580" width="11" style="26" customWidth="1"/>
    <col min="13581" max="13581" width="10.5" style="26" customWidth="1"/>
    <col min="13582" max="13582" width="12.5" style="26" customWidth="1"/>
    <col min="13583" max="13583" width="13.25" style="26" customWidth="1"/>
    <col min="13584" max="13584" width="15.375" style="26" customWidth="1"/>
    <col min="13585" max="13585" width="10.875" style="26" customWidth="1"/>
    <col min="13586" max="13586" width="10.375" style="26" customWidth="1"/>
    <col min="13587" max="13587" width="10.875" style="26" customWidth="1"/>
    <col min="13588" max="13588" width="11.375" style="26" customWidth="1"/>
    <col min="13589" max="13589" width="16.5" style="26" customWidth="1"/>
    <col min="13590" max="13590" width="10.625" style="26" customWidth="1"/>
    <col min="13591" max="13591" width="11.125" style="26" customWidth="1"/>
    <col min="13592" max="13592" width="12.5" style="26" customWidth="1"/>
    <col min="13593" max="13593" width="13" style="26" customWidth="1"/>
    <col min="13594" max="13594" width="11.125" style="26" customWidth="1"/>
    <col min="13595" max="13595" width="14.75" style="26" customWidth="1"/>
    <col min="13596" max="13596" width="14.625" style="26" customWidth="1"/>
    <col min="13597" max="13597" width="8.125" style="26" customWidth="1"/>
    <col min="13598" max="13610" width="9" style="26"/>
    <col min="13611" max="13611" width="25.75" style="26" customWidth="1"/>
    <col min="13612" max="13824" width="9" style="26"/>
    <col min="13825" max="13825" width="12.875" style="26" customWidth="1"/>
    <col min="13826" max="13826" width="12.375" style="26" customWidth="1"/>
    <col min="13827" max="13827" width="13.375" style="26" customWidth="1"/>
    <col min="13828" max="13828" width="12.125" style="26" customWidth="1"/>
    <col min="13829" max="13829" width="9.875" style="26" customWidth="1"/>
    <col min="13830" max="13830" width="13.125" style="26" customWidth="1"/>
    <col min="13831" max="13831" width="14.875" style="26" customWidth="1"/>
    <col min="13832" max="13832" width="13.25" style="26" customWidth="1"/>
    <col min="13833" max="13833" width="13" style="26" customWidth="1"/>
    <col min="13834" max="13834" width="13.625" style="26" customWidth="1"/>
    <col min="13835" max="13835" width="14" style="26" customWidth="1"/>
    <col min="13836" max="13836" width="11" style="26" customWidth="1"/>
    <col min="13837" max="13837" width="10.5" style="26" customWidth="1"/>
    <col min="13838" max="13838" width="12.5" style="26" customWidth="1"/>
    <col min="13839" max="13839" width="13.25" style="26" customWidth="1"/>
    <col min="13840" max="13840" width="15.375" style="26" customWidth="1"/>
    <col min="13841" max="13841" width="10.875" style="26" customWidth="1"/>
    <col min="13842" max="13842" width="10.375" style="26" customWidth="1"/>
    <col min="13843" max="13843" width="10.875" style="26" customWidth="1"/>
    <col min="13844" max="13844" width="11.375" style="26" customWidth="1"/>
    <col min="13845" max="13845" width="16.5" style="26" customWidth="1"/>
    <col min="13846" max="13846" width="10.625" style="26" customWidth="1"/>
    <col min="13847" max="13847" width="11.125" style="26" customWidth="1"/>
    <col min="13848" max="13848" width="12.5" style="26" customWidth="1"/>
    <col min="13849" max="13849" width="13" style="26" customWidth="1"/>
    <col min="13850" max="13850" width="11.125" style="26" customWidth="1"/>
    <col min="13851" max="13851" width="14.75" style="26" customWidth="1"/>
    <col min="13852" max="13852" width="14.625" style="26" customWidth="1"/>
    <col min="13853" max="13853" width="8.125" style="26" customWidth="1"/>
    <col min="13854" max="13866" width="9" style="26"/>
    <col min="13867" max="13867" width="25.75" style="26" customWidth="1"/>
    <col min="13868" max="14080" width="9" style="26"/>
    <col min="14081" max="14081" width="12.875" style="26" customWidth="1"/>
    <col min="14082" max="14082" width="12.375" style="26" customWidth="1"/>
    <col min="14083" max="14083" width="13.375" style="26" customWidth="1"/>
    <col min="14084" max="14084" width="12.125" style="26" customWidth="1"/>
    <col min="14085" max="14085" width="9.875" style="26" customWidth="1"/>
    <col min="14086" max="14086" width="13.125" style="26" customWidth="1"/>
    <col min="14087" max="14087" width="14.875" style="26" customWidth="1"/>
    <col min="14088" max="14088" width="13.25" style="26" customWidth="1"/>
    <col min="14089" max="14089" width="13" style="26" customWidth="1"/>
    <col min="14090" max="14090" width="13.625" style="26" customWidth="1"/>
    <col min="14091" max="14091" width="14" style="26" customWidth="1"/>
    <col min="14092" max="14092" width="11" style="26" customWidth="1"/>
    <col min="14093" max="14093" width="10.5" style="26" customWidth="1"/>
    <col min="14094" max="14094" width="12.5" style="26" customWidth="1"/>
    <col min="14095" max="14095" width="13.25" style="26" customWidth="1"/>
    <col min="14096" max="14096" width="15.375" style="26" customWidth="1"/>
    <col min="14097" max="14097" width="10.875" style="26" customWidth="1"/>
    <col min="14098" max="14098" width="10.375" style="26" customWidth="1"/>
    <col min="14099" max="14099" width="10.875" style="26" customWidth="1"/>
    <col min="14100" max="14100" width="11.375" style="26" customWidth="1"/>
    <col min="14101" max="14101" width="16.5" style="26" customWidth="1"/>
    <col min="14102" max="14102" width="10.625" style="26" customWidth="1"/>
    <col min="14103" max="14103" width="11.125" style="26" customWidth="1"/>
    <col min="14104" max="14104" width="12.5" style="26" customWidth="1"/>
    <col min="14105" max="14105" width="13" style="26" customWidth="1"/>
    <col min="14106" max="14106" width="11.125" style="26" customWidth="1"/>
    <col min="14107" max="14107" width="14.75" style="26" customWidth="1"/>
    <col min="14108" max="14108" width="14.625" style="26" customWidth="1"/>
    <col min="14109" max="14109" width="8.125" style="26" customWidth="1"/>
    <col min="14110" max="14122" width="9" style="26"/>
    <col min="14123" max="14123" width="25.75" style="26" customWidth="1"/>
    <col min="14124" max="14336" width="9" style="26"/>
    <col min="14337" max="14337" width="12.875" style="26" customWidth="1"/>
    <col min="14338" max="14338" width="12.375" style="26" customWidth="1"/>
    <col min="14339" max="14339" width="13.375" style="26" customWidth="1"/>
    <col min="14340" max="14340" width="12.125" style="26" customWidth="1"/>
    <col min="14341" max="14341" width="9.875" style="26" customWidth="1"/>
    <col min="14342" max="14342" width="13.125" style="26" customWidth="1"/>
    <col min="14343" max="14343" width="14.875" style="26" customWidth="1"/>
    <col min="14344" max="14344" width="13.25" style="26" customWidth="1"/>
    <col min="14345" max="14345" width="13" style="26" customWidth="1"/>
    <col min="14346" max="14346" width="13.625" style="26" customWidth="1"/>
    <col min="14347" max="14347" width="14" style="26" customWidth="1"/>
    <col min="14348" max="14348" width="11" style="26" customWidth="1"/>
    <col min="14349" max="14349" width="10.5" style="26" customWidth="1"/>
    <col min="14350" max="14350" width="12.5" style="26" customWidth="1"/>
    <col min="14351" max="14351" width="13.25" style="26" customWidth="1"/>
    <col min="14352" max="14352" width="15.375" style="26" customWidth="1"/>
    <col min="14353" max="14353" width="10.875" style="26" customWidth="1"/>
    <col min="14354" max="14354" width="10.375" style="26" customWidth="1"/>
    <col min="14355" max="14355" width="10.875" style="26" customWidth="1"/>
    <col min="14356" max="14356" width="11.375" style="26" customWidth="1"/>
    <col min="14357" max="14357" width="16.5" style="26" customWidth="1"/>
    <col min="14358" max="14358" width="10.625" style="26" customWidth="1"/>
    <col min="14359" max="14359" width="11.125" style="26" customWidth="1"/>
    <col min="14360" max="14360" width="12.5" style="26" customWidth="1"/>
    <col min="14361" max="14361" width="13" style="26" customWidth="1"/>
    <col min="14362" max="14362" width="11.125" style="26" customWidth="1"/>
    <col min="14363" max="14363" width="14.75" style="26" customWidth="1"/>
    <col min="14364" max="14364" width="14.625" style="26" customWidth="1"/>
    <col min="14365" max="14365" width="8.125" style="26" customWidth="1"/>
    <col min="14366" max="14378" width="9" style="26"/>
    <col min="14379" max="14379" width="25.75" style="26" customWidth="1"/>
    <col min="14380" max="14592" width="9" style="26"/>
    <col min="14593" max="14593" width="12.875" style="26" customWidth="1"/>
    <col min="14594" max="14594" width="12.375" style="26" customWidth="1"/>
    <col min="14595" max="14595" width="13.375" style="26" customWidth="1"/>
    <col min="14596" max="14596" width="12.125" style="26" customWidth="1"/>
    <col min="14597" max="14597" width="9.875" style="26" customWidth="1"/>
    <col min="14598" max="14598" width="13.125" style="26" customWidth="1"/>
    <col min="14599" max="14599" width="14.875" style="26" customWidth="1"/>
    <col min="14600" max="14600" width="13.25" style="26" customWidth="1"/>
    <col min="14601" max="14601" width="13" style="26" customWidth="1"/>
    <col min="14602" max="14602" width="13.625" style="26" customWidth="1"/>
    <col min="14603" max="14603" width="14" style="26" customWidth="1"/>
    <col min="14604" max="14604" width="11" style="26" customWidth="1"/>
    <col min="14605" max="14605" width="10.5" style="26" customWidth="1"/>
    <col min="14606" max="14606" width="12.5" style="26" customWidth="1"/>
    <col min="14607" max="14607" width="13.25" style="26" customWidth="1"/>
    <col min="14608" max="14608" width="15.375" style="26" customWidth="1"/>
    <col min="14609" max="14609" width="10.875" style="26" customWidth="1"/>
    <col min="14610" max="14610" width="10.375" style="26" customWidth="1"/>
    <col min="14611" max="14611" width="10.875" style="26" customWidth="1"/>
    <col min="14612" max="14612" width="11.375" style="26" customWidth="1"/>
    <col min="14613" max="14613" width="16.5" style="26" customWidth="1"/>
    <col min="14614" max="14614" width="10.625" style="26" customWidth="1"/>
    <col min="14615" max="14615" width="11.125" style="26" customWidth="1"/>
    <col min="14616" max="14616" width="12.5" style="26" customWidth="1"/>
    <col min="14617" max="14617" width="13" style="26" customWidth="1"/>
    <col min="14618" max="14618" width="11.125" style="26" customWidth="1"/>
    <col min="14619" max="14619" width="14.75" style="26" customWidth="1"/>
    <col min="14620" max="14620" width="14.625" style="26" customWidth="1"/>
    <col min="14621" max="14621" width="8.125" style="26" customWidth="1"/>
    <col min="14622" max="14634" width="9" style="26"/>
    <col min="14635" max="14635" width="25.75" style="26" customWidth="1"/>
    <col min="14636" max="14848" width="9" style="26"/>
    <col min="14849" max="14849" width="12.875" style="26" customWidth="1"/>
    <col min="14850" max="14850" width="12.375" style="26" customWidth="1"/>
    <col min="14851" max="14851" width="13.375" style="26" customWidth="1"/>
    <col min="14852" max="14852" width="12.125" style="26" customWidth="1"/>
    <col min="14853" max="14853" width="9.875" style="26" customWidth="1"/>
    <col min="14854" max="14854" width="13.125" style="26" customWidth="1"/>
    <col min="14855" max="14855" width="14.875" style="26" customWidth="1"/>
    <col min="14856" max="14856" width="13.25" style="26" customWidth="1"/>
    <col min="14857" max="14857" width="13" style="26" customWidth="1"/>
    <col min="14858" max="14858" width="13.625" style="26" customWidth="1"/>
    <col min="14859" max="14859" width="14" style="26" customWidth="1"/>
    <col min="14860" max="14860" width="11" style="26" customWidth="1"/>
    <col min="14861" max="14861" width="10.5" style="26" customWidth="1"/>
    <col min="14862" max="14862" width="12.5" style="26" customWidth="1"/>
    <col min="14863" max="14863" width="13.25" style="26" customWidth="1"/>
    <col min="14864" max="14864" width="15.375" style="26" customWidth="1"/>
    <col min="14865" max="14865" width="10.875" style="26" customWidth="1"/>
    <col min="14866" max="14866" width="10.375" style="26" customWidth="1"/>
    <col min="14867" max="14867" width="10.875" style="26" customWidth="1"/>
    <col min="14868" max="14868" width="11.375" style="26" customWidth="1"/>
    <col min="14869" max="14869" width="16.5" style="26" customWidth="1"/>
    <col min="14870" max="14870" width="10.625" style="26" customWidth="1"/>
    <col min="14871" max="14871" width="11.125" style="26" customWidth="1"/>
    <col min="14872" max="14872" width="12.5" style="26" customWidth="1"/>
    <col min="14873" max="14873" width="13" style="26" customWidth="1"/>
    <col min="14874" max="14874" width="11.125" style="26" customWidth="1"/>
    <col min="14875" max="14875" width="14.75" style="26" customWidth="1"/>
    <col min="14876" max="14876" width="14.625" style="26" customWidth="1"/>
    <col min="14877" max="14877" width="8.125" style="26" customWidth="1"/>
    <col min="14878" max="14890" width="9" style="26"/>
    <col min="14891" max="14891" width="25.75" style="26" customWidth="1"/>
    <col min="14892" max="15104" width="9" style="26"/>
    <col min="15105" max="15105" width="12.875" style="26" customWidth="1"/>
    <col min="15106" max="15106" width="12.375" style="26" customWidth="1"/>
    <col min="15107" max="15107" width="13.375" style="26" customWidth="1"/>
    <col min="15108" max="15108" width="12.125" style="26" customWidth="1"/>
    <col min="15109" max="15109" width="9.875" style="26" customWidth="1"/>
    <col min="15110" max="15110" width="13.125" style="26" customWidth="1"/>
    <col min="15111" max="15111" width="14.875" style="26" customWidth="1"/>
    <col min="15112" max="15112" width="13.25" style="26" customWidth="1"/>
    <col min="15113" max="15113" width="13" style="26" customWidth="1"/>
    <col min="15114" max="15114" width="13.625" style="26" customWidth="1"/>
    <col min="15115" max="15115" width="14" style="26" customWidth="1"/>
    <col min="15116" max="15116" width="11" style="26" customWidth="1"/>
    <col min="15117" max="15117" width="10.5" style="26" customWidth="1"/>
    <col min="15118" max="15118" width="12.5" style="26" customWidth="1"/>
    <col min="15119" max="15119" width="13.25" style="26" customWidth="1"/>
    <col min="15120" max="15120" width="15.375" style="26" customWidth="1"/>
    <col min="15121" max="15121" width="10.875" style="26" customWidth="1"/>
    <col min="15122" max="15122" width="10.375" style="26" customWidth="1"/>
    <col min="15123" max="15123" width="10.875" style="26" customWidth="1"/>
    <col min="15124" max="15124" width="11.375" style="26" customWidth="1"/>
    <col min="15125" max="15125" width="16.5" style="26" customWidth="1"/>
    <col min="15126" max="15126" width="10.625" style="26" customWidth="1"/>
    <col min="15127" max="15127" width="11.125" style="26" customWidth="1"/>
    <col min="15128" max="15128" width="12.5" style="26" customWidth="1"/>
    <col min="15129" max="15129" width="13" style="26" customWidth="1"/>
    <col min="15130" max="15130" width="11.125" style="26" customWidth="1"/>
    <col min="15131" max="15131" width="14.75" style="26" customWidth="1"/>
    <col min="15132" max="15132" width="14.625" style="26" customWidth="1"/>
    <col min="15133" max="15133" width="8.125" style="26" customWidth="1"/>
    <col min="15134" max="15146" width="9" style="26"/>
    <col min="15147" max="15147" width="25.75" style="26" customWidth="1"/>
    <col min="15148" max="15360" width="9" style="26"/>
    <col min="15361" max="15361" width="12.875" style="26" customWidth="1"/>
    <col min="15362" max="15362" width="12.375" style="26" customWidth="1"/>
    <col min="15363" max="15363" width="13.375" style="26" customWidth="1"/>
    <col min="15364" max="15364" width="12.125" style="26" customWidth="1"/>
    <col min="15365" max="15365" width="9.875" style="26" customWidth="1"/>
    <col min="15366" max="15366" width="13.125" style="26" customWidth="1"/>
    <col min="15367" max="15367" width="14.875" style="26" customWidth="1"/>
    <col min="15368" max="15368" width="13.25" style="26" customWidth="1"/>
    <col min="15369" max="15369" width="13" style="26" customWidth="1"/>
    <col min="15370" max="15370" width="13.625" style="26" customWidth="1"/>
    <col min="15371" max="15371" width="14" style="26" customWidth="1"/>
    <col min="15372" max="15372" width="11" style="26" customWidth="1"/>
    <col min="15373" max="15373" width="10.5" style="26" customWidth="1"/>
    <col min="15374" max="15374" width="12.5" style="26" customWidth="1"/>
    <col min="15375" max="15375" width="13.25" style="26" customWidth="1"/>
    <col min="15376" max="15376" width="15.375" style="26" customWidth="1"/>
    <col min="15377" max="15377" width="10.875" style="26" customWidth="1"/>
    <col min="15378" max="15378" width="10.375" style="26" customWidth="1"/>
    <col min="15379" max="15379" width="10.875" style="26" customWidth="1"/>
    <col min="15380" max="15380" width="11.375" style="26" customWidth="1"/>
    <col min="15381" max="15381" width="16.5" style="26" customWidth="1"/>
    <col min="15382" max="15382" width="10.625" style="26" customWidth="1"/>
    <col min="15383" max="15383" width="11.125" style="26" customWidth="1"/>
    <col min="15384" max="15384" width="12.5" style="26" customWidth="1"/>
    <col min="15385" max="15385" width="13" style="26" customWidth="1"/>
    <col min="15386" max="15386" width="11.125" style="26" customWidth="1"/>
    <col min="15387" max="15387" width="14.75" style="26" customWidth="1"/>
    <col min="15388" max="15388" width="14.625" style="26" customWidth="1"/>
    <col min="15389" max="15389" width="8.125" style="26" customWidth="1"/>
    <col min="15390" max="15402" width="9" style="26"/>
    <col min="15403" max="15403" width="25.75" style="26" customWidth="1"/>
    <col min="15404" max="15616" width="9" style="26"/>
    <col min="15617" max="15617" width="12.875" style="26" customWidth="1"/>
    <col min="15618" max="15618" width="12.375" style="26" customWidth="1"/>
    <col min="15619" max="15619" width="13.375" style="26" customWidth="1"/>
    <col min="15620" max="15620" width="12.125" style="26" customWidth="1"/>
    <col min="15621" max="15621" width="9.875" style="26" customWidth="1"/>
    <col min="15622" max="15622" width="13.125" style="26" customWidth="1"/>
    <col min="15623" max="15623" width="14.875" style="26" customWidth="1"/>
    <col min="15624" max="15624" width="13.25" style="26" customWidth="1"/>
    <col min="15625" max="15625" width="13" style="26" customWidth="1"/>
    <col min="15626" max="15626" width="13.625" style="26" customWidth="1"/>
    <col min="15627" max="15627" width="14" style="26" customWidth="1"/>
    <col min="15628" max="15628" width="11" style="26" customWidth="1"/>
    <col min="15629" max="15629" width="10.5" style="26" customWidth="1"/>
    <col min="15630" max="15630" width="12.5" style="26" customWidth="1"/>
    <col min="15631" max="15631" width="13.25" style="26" customWidth="1"/>
    <col min="15632" max="15632" width="15.375" style="26" customWidth="1"/>
    <col min="15633" max="15633" width="10.875" style="26" customWidth="1"/>
    <col min="15634" max="15634" width="10.375" style="26" customWidth="1"/>
    <col min="15635" max="15635" width="10.875" style="26" customWidth="1"/>
    <col min="15636" max="15636" width="11.375" style="26" customWidth="1"/>
    <col min="15637" max="15637" width="16.5" style="26" customWidth="1"/>
    <col min="15638" max="15638" width="10.625" style="26" customWidth="1"/>
    <col min="15639" max="15639" width="11.125" style="26" customWidth="1"/>
    <col min="15640" max="15640" width="12.5" style="26" customWidth="1"/>
    <col min="15641" max="15641" width="13" style="26" customWidth="1"/>
    <col min="15642" max="15642" width="11.125" style="26" customWidth="1"/>
    <col min="15643" max="15643" width="14.75" style="26" customWidth="1"/>
    <col min="15644" max="15644" width="14.625" style="26" customWidth="1"/>
    <col min="15645" max="15645" width="8.125" style="26" customWidth="1"/>
    <col min="15646" max="15658" width="9" style="26"/>
    <col min="15659" max="15659" width="25.75" style="26" customWidth="1"/>
    <col min="15660" max="15872" width="9" style="26"/>
    <col min="15873" max="15873" width="12.875" style="26" customWidth="1"/>
    <col min="15874" max="15874" width="12.375" style="26" customWidth="1"/>
    <col min="15875" max="15875" width="13.375" style="26" customWidth="1"/>
    <col min="15876" max="15876" width="12.125" style="26" customWidth="1"/>
    <col min="15877" max="15877" width="9.875" style="26" customWidth="1"/>
    <col min="15878" max="15878" width="13.125" style="26" customWidth="1"/>
    <col min="15879" max="15879" width="14.875" style="26" customWidth="1"/>
    <col min="15880" max="15880" width="13.25" style="26" customWidth="1"/>
    <col min="15881" max="15881" width="13" style="26" customWidth="1"/>
    <col min="15882" max="15882" width="13.625" style="26" customWidth="1"/>
    <col min="15883" max="15883" width="14" style="26" customWidth="1"/>
    <col min="15884" max="15884" width="11" style="26" customWidth="1"/>
    <col min="15885" max="15885" width="10.5" style="26" customWidth="1"/>
    <col min="15886" max="15886" width="12.5" style="26" customWidth="1"/>
    <col min="15887" max="15887" width="13.25" style="26" customWidth="1"/>
    <col min="15888" max="15888" width="15.375" style="26" customWidth="1"/>
    <col min="15889" max="15889" width="10.875" style="26" customWidth="1"/>
    <col min="15890" max="15890" width="10.375" style="26" customWidth="1"/>
    <col min="15891" max="15891" width="10.875" style="26" customWidth="1"/>
    <col min="15892" max="15892" width="11.375" style="26" customWidth="1"/>
    <col min="15893" max="15893" width="16.5" style="26" customWidth="1"/>
    <col min="15894" max="15894" width="10.625" style="26" customWidth="1"/>
    <col min="15895" max="15895" width="11.125" style="26" customWidth="1"/>
    <col min="15896" max="15896" width="12.5" style="26" customWidth="1"/>
    <col min="15897" max="15897" width="13" style="26" customWidth="1"/>
    <col min="15898" max="15898" width="11.125" style="26" customWidth="1"/>
    <col min="15899" max="15899" width="14.75" style="26" customWidth="1"/>
    <col min="15900" max="15900" width="14.625" style="26" customWidth="1"/>
    <col min="15901" max="15901" width="8.125" style="26" customWidth="1"/>
    <col min="15902" max="15914" width="9" style="26"/>
    <col min="15915" max="15915" width="25.75" style="26" customWidth="1"/>
    <col min="15916" max="16128" width="9" style="26"/>
    <col min="16129" max="16129" width="12.875" style="26" customWidth="1"/>
    <col min="16130" max="16130" width="12.375" style="26" customWidth="1"/>
    <col min="16131" max="16131" width="13.375" style="26" customWidth="1"/>
    <col min="16132" max="16132" width="12.125" style="26" customWidth="1"/>
    <col min="16133" max="16133" width="9.875" style="26" customWidth="1"/>
    <col min="16134" max="16134" width="13.125" style="26" customWidth="1"/>
    <col min="16135" max="16135" width="14.875" style="26" customWidth="1"/>
    <col min="16136" max="16136" width="13.25" style="26" customWidth="1"/>
    <col min="16137" max="16137" width="13" style="26" customWidth="1"/>
    <col min="16138" max="16138" width="13.625" style="26" customWidth="1"/>
    <col min="16139" max="16139" width="14" style="26" customWidth="1"/>
    <col min="16140" max="16140" width="11" style="26" customWidth="1"/>
    <col min="16141" max="16141" width="10.5" style="26" customWidth="1"/>
    <col min="16142" max="16142" width="12.5" style="26" customWidth="1"/>
    <col min="16143" max="16143" width="13.25" style="26" customWidth="1"/>
    <col min="16144" max="16144" width="15.375" style="26" customWidth="1"/>
    <col min="16145" max="16145" width="10.875" style="26" customWidth="1"/>
    <col min="16146" max="16146" width="10.375" style="26" customWidth="1"/>
    <col min="16147" max="16147" width="10.875" style="26" customWidth="1"/>
    <col min="16148" max="16148" width="11.375" style="26" customWidth="1"/>
    <col min="16149" max="16149" width="16.5" style="26" customWidth="1"/>
    <col min="16150" max="16150" width="10.625" style="26" customWidth="1"/>
    <col min="16151" max="16151" width="11.125" style="26" customWidth="1"/>
    <col min="16152" max="16152" width="12.5" style="26" customWidth="1"/>
    <col min="16153" max="16153" width="13" style="26" customWidth="1"/>
    <col min="16154" max="16154" width="11.125" style="26" customWidth="1"/>
    <col min="16155" max="16155" width="14.75" style="26" customWidth="1"/>
    <col min="16156" max="16156" width="14.625" style="26" customWidth="1"/>
    <col min="16157" max="16157" width="8.125" style="26" customWidth="1"/>
    <col min="16158" max="16170" width="9" style="26"/>
    <col min="16171" max="16171" width="25.75" style="26" customWidth="1"/>
    <col min="16172" max="16384" width="9" style="26"/>
  </cols>
  <sheetData>
    <row r="1" spans="1:24">
      <c r="I1" s="194" t="s">
        <v>0</v>
      </c>
      <c r="J1" s="195"/>
      <c r="K1" s="196"/>
      <c r="L1" s="197"/>
      <c r="N1" s="114" t="s">
        <v>66</v>
      </c>
      <c r="O1" s="115"/>
      <c r="P1" s="115"/>
      <c r="Q1" s="116"/>
      <c r="R1" s="27"/>
      <c r="V1" s="26"/>
      <c r="W1" s="26"/>
      <c r="X1" s="26"/>
    </row>
    <row r="2" spans="1:24">
      <c r="I2" s="198" t="s">
        <v>67</v>
      </c>
      <c r="J2" s="199"/>
      <c r="K2" s="199"/>
      <c r="L2" s="200"/>
      <c r="M2" s="28"/>
      <c r="N2" s="117" t="s">
        <v>68</v>
      </c>
      <c r="O2" s="118"/>
      <c r="P2" s="118"/>
      <c r="Q2" s="119">
        <v>600</v>
      </c>
      <c r="R2" s="27"/>
      <c r="S2" s="27"/>
      <c r="V2" s="26"/>
      <c r="W2" s="26"/>
      <c r="X2" s="26"/>
    </row>
    <row r="3" spans="1:24" ht="16.5" thickBot="1">
      <c r="I3" s="201"/>
      <c r="J3" s="202"/>
      <c r="K3" s="202"/>
      <c r="L3" s="203"/>
      <c r="N3" s="120"/>
      <c r="O3" s="118"/>
      <c r="P3" s="118"/>
      <c r="Q3" s="121"/>
      <c r="V3" s="26"/>
      <c r="W3" s="26"/>
      <c r="X3" s="26"/>
    </row>
    <row r="4" spans="1:24" ht="23.25" customHeight="1">
      <c r="I4" s="157" t="s">
        <v>69</v>
      </c>
      <c r="J4" s="158"/>
      <c r="K4" s="159"/>
      <c r="L4" s="35">
        <v>47</v>
      </c>
      <c r="M4" s="28"/>
      <c r="N4" s="122" t="s">
        <v>1</v>
      </c>
      <c r="O4" s="118"/>
      <c r="P4" s="118"/>
      <c r="Q4" s="123">
        <v>25</v>
      </c>
      <c r="V4" s="26"/>
      <c r="W4" s="26"/>
      <c r="X4" s="26"/>
    </row>
    <row r="5" spans="1:24" ht="16.5" thickBot="1">
      <c r="I5" s="157" t="s">
        <v>2</v>
      </c>
      <c r="J5" s="158"/>
      <c r="K5" s="159"/>
      <c r="L5" s="35">
        <v>27</v>
      </c>
      <c r="N5" s="120"/>
      <c r="O5" s="118"/>
      <c r="P5" s="118"/>
      <c r="Q5" s="124"/>
      <c r="V5" s="26"/>
      <c r="W5" s="26"/>
      <c r="X5" s="26"/>
    </row>
    <row r="6" spans="1:24">
      <c r="I6" s="157" t="s">
        <v>3</v>
      </c>
      <c r="J6" s="158"/>
      <c r="K6" s="159"/>
      <c r="L6" s="35">
        <v>20</v>
      </c>
      <c r="M6" s="28"/>
      <c r="N6" s="125" t="s">
        <v>83</v>
      </c>
      <c r="O6" s="118"/>
      <c r="P6" s="118"/>
      <c r="Q6" s="126">
        <f>Q2/(1.023^(25-Q4))</f>
        <v>600</v>
      </c>
      <c r="V6" s="26"/>
      <c r="W6" s="26"/>
      <c r="X6" s="26"/>
    </row>
    <row r="7" spans="1:24" ht="16.5" thickBot="1">
      <c r="I7" s="160"/>
      <c r="J7" s="161"/>
      <c r="K7" s="162"/>
      <c r="L7" s="36"/>
      <c r="N7" s="127"/>
      <c r="O7" s="128"/>
      <c r="P7" s="128"/>
      <c r="Q7" s="129"/>
      <c r="V7" s="26"/>
      <c r="W7" s="26"/>
      <c r="X7" s="26"/>
    </row>
    <row r="8" spans="1:24" ht="18.75" thickBot="1">
      <c r="A8" s="94" t="s">
        <v>5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6"/>
    </row>
    <row r="9" spans="1:24" ht="18.75" thickBot="1">
      <c r="A9" s="95" t="s">
        <v>6</v>
      </c>
      <c r="B9" s="187"/>
      <c r="C9" s="187"/>
      <c r="D9" s="187"/>
      <c r="E9" s="187"/>
      <c r="F9" s="187"/>
      <c r="G9" s="188"/>
      <c r="H9" s="76" t="s">
        <v>7</v>
      </c>
      <c r="I9" s="187"/>
      <c r="J9" s="187"/>
      <c r="K9" s="187"/>
      <c r="L9" s="187"/>
      <c r="M9" s="187"/>
      <c r="N9" s="187"/>
      <c r="O9" s="187"/>
      <c r="P9" s="187"/>
      <c r="Q9" s="189"/>
    </row>
    <row r="10" spans="1:24" ht="15.75" customHeight="1">
      <c r="A10" s="100" t="s">
        <v>16</v>
      </c>
      <c r="B10" s="101" t="s">
        <v>17</v>
      </c>
      <c r="C10" s="101" t="s">
        <v>77</v>
      </c>
      <c r="D10" s="101" t="s">
        <v>78</v>
      </c>
      <c r="E10" s="101" t="s">
        <v>9</v>
      </c>
      <c r="F10" s="101" t="s">
        <v>10</v>
      </c>
      <c r="G10" s="102" t="s">
        <v>11</v>
      </c>
      <c r="H10" s="103" t="s">
        <v>75</v>
      </c>
      <c r="I10" s="104" t="s">
        <v>76</v>
      </c>
      <c r="J10" s="104" t="s">
        <v>79</v>
      </c>
      <c r="K10" s="104" t="s">
        <v>80</v>
      </c>
      <c r="L10" s="104" t="s">
        <v>81</v>
      </c>
      <c r="M10" s="104" t="s">
        <v>52</v>
      </c>
      <c r="N10" s="104" t="s">
        <v>18</v>
      </c>
      <c r="O10" s="105" t="s">
        <v>15</v>
      </c>
      <c r="P10" s="106" t="str">
        <f>CONCATENATE("Circuit Amps at ",F12," % duty cycle:")</f>
        <v>Circuit Amps at 25 % duty cycle:</v>
      </c>
      <c r="Q10" s="107" t="str">
        <f>CONCATENATE("Circuit Power at ",F12," % duty cycle: VA")</f>
        <v>Circuit Power at 25 % duty cycle: VA</v>
      </c>
    </row>
    <row r="11" spans="1:24" ht="72" customHeight="1">
      <c r="A11" s="108"/>
      <c r="B11" s="109"/>
      <c r="C11" s="109"/>
      <c r="D11" s="109"/>
      <c r="E11" s="109"/>
      <c r="F11" s="109"/>
      <c r="G11" s="110"/>
      <c r="H11" s="111"/>
      <c r="I11" s="112"/>
      <c r="J11" s="190"/>
      <c r="K11" s="190"/>
      <c r="L11" s="190"/>
      <c r="M11" s="190"/>
      <c r="N11" s="112"/>
      <c r="O11" s="113"/>
      <c r="P11" s="191"/>
      <c r="Q11" s="192"/>
    </row>
    <row r="12" spans="1:24" ht="16.5" thickBot="1">
      <c r="A12" s="32">
        <v>400</v>
      </c>
      <c r="B12" s="33">
        <v>400</v>
      </c>
      <c r="C12" s="33">
        <v>20</v>
      </c>
      <c r="D12" s="33">
        <v>20</v>
      </c>
      <c r="E12" s="67">
        <f>Q6</f>
        <v>600</v>
      </c>
      <c r="F12" s="33">
        <v>25</v>
      </c>
      <c r="G12" s="31">
        <v>200</v>
      </c>
      <c r="H12" s="37">
        <f>(1956.1 *(A12^-0.7181))*350/E12</f>
        <v>15.44431202784998</v>
      </c>
      <c r="I12" s="38">
        <f>(1956.1 *(B12^-0.7181))*350/E12</f>
        <v>15.44431202784998</v>
      </c>
      <c r="J12" s="38">
        <f>(((H12*I12)/(H12+I12)))</f>
        <v>7.7221560139249901</v>
      </c>
      <c r="K12" s="38">
        <f>C13</f>
        <v>11.666666666666668</v>
      </c>
      <c r="L12" s="38">
        <f>D13</f>
        <v>11.666666666666668</v>
      </c>
      <c r="M12" s="38">
        <f>IF(D13=0,J12+K12,J12+M13)</f>
        <v>13.555489347258323</v>
      </c>
      <c r="N12" s="39">
        <f>J12/M12</f>
        <v>0.56967002932187327</v>
      </c>
      <c r="O12" s="38">
        <f>G12*N12</f>
        <v>113.93400586437465</v>
      </c>
      <c r="P12" s="40">
        <f>(G12/M12)/(100/F12)</f>
        <v>3.6885426058125148</v>
      </c>
      <c r="Q12" s="72">
        <f>(((G12*G12)/M12)/(100/F12))*1.6</f>
        <v>1180.3336338600047</v>
      </c>
    </row>
    <row r="13" spans="1:24">
      <c r="A13" s="41"/>
      <c r="B13" s="41"/>
      <c r="C13" s="45">
        <f>(350/$E12) *C12</f>
        <v>11.666666666666668</v>
      </c>
      <c r="D13" s="45">
        <f>(350/$E12) *D12</f>
        <v>11.666666666666668</v>
      </c>
      <c r="E13" s="41"/>
      <c r="F13" s="41"/>
      <c r="G13" s="41"/>
      <c r="H13" s="54"/>
      <c r="I13" s="54"/>
      <c r="J13" s="54"/>
      <c r="K13" s="70"/>
      <c r="L13" s="173">
        <f>IF(L12=0,0,L12)</f>
        <v>11.666666666666668</v>
      </c>
      <c r="M13" s="173">
        <f>IF(L14=0,0,(K12*L12)/(K12+L12))</f>
        <v>5.8333333333333339</v>
      </c>
      <c r="N13" s="159"/>
      <c r="O13" s="159"/>
      <c r="P13" s="159"/>
      <c r="Q13" s="204"/>
    </row>
    <row r="14" spans="1:24">
      <c r="A14" s="69"/>
      <c r="B14" s="41"/>
      <c r="C14" s="42"/>
      <c r="D14" s="41"/>
      <c r="E14" s="41"/>
      <c r="F14" s="41"/>
      <c r="G14" s="41"/>
      <c r="H14" s="41"/>
      <c r="I14" s="41"/>
      <c r="J14" s="41"/>
      <c r="K14" s="41"/>
      <c r="L14" s="45">
        <f>(K12*L12)/(K12+L12)</f>
        <v>5.8333333333333339</v>
      </c>
      <c r="M14" s="41"/>
      <c r="Q14" s="71"/>
    </row>
    <row r="15" spans="1:24" ht="15.75" customHeight="1">
      <c r="A15" s="205"/>
      <c r="B15" s="54"/>
      <c r="C15" s="55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159"/>
      <c r="O15" s="159"/>
      <c r="P15" s="159"/>
      <c r="Q15" s="206"/>
    </row>
    <row r="16" spans="1:24">
      <c r="A16" s="54"/>
      <c r="B16" s="54"/>
      <c r="C16" s="55"/>
      <c r="D16" s="54"/>
      <c r="E16" s="54"/>
      <c r="F16" s="54"/>
      <c r="G16" s="54"/>
      <c r="H16" s="54"/>
      <c r="I16" s="54"/>
      <c r="J16" s="54"/>
      <c r="K16" s="207"/>
      <c r="L16" s="54"/>
      <c r="M16" s="54"/>
      <c r="N16" s="55"/>
      <c r="O16" s="54"/>
      <c r="P16" s="54"/>
      <c r="Q16" s="54"/>
      <c r="R16" s="41"/>
      <c r="S16" s="41"/>
      <c r="T16" s="41"/>
      <c r="U16" s="41"/>
      <c r="V16" s="41"/>
      <c r="W16" s="26"/>
      <c r="X16" s="26"/>
    </row>
    <row r="17" spans="1:25">
      <c r="A17" s="54"/>
      <c r="B17" s="53" t="e">
        <f>CONCATENATE(#REF!," mm Diameter Anode  ",ROUND(#REF!,0)," microSiemens Conductivity")</f>
        <v>#REF!</v>
      </c>
      <c r="C17" s="54"/>
      <c r="D17" s="54"/>
      <c r="E17" s="54"/>
      <c r="F17" s="54"/>
      <c r="G17" s="54"/>
      <c r="H17" s="54"/>
      <c r="I17" s="54"/>
      <c r="J17" s="54"/>
      <c r="K17" s="208"/>
      <c r="L17" s="54"/>
      <c r="M17" s="64" t="str">
        <f>CONCATENATE("Diameter Anode 1 = ",A12," cm:", " Diameter Anode 2 = ",B12," cm: ",ROUND(E12,0)," microSiemens")</f>
        <v>Diameter Anode 1 = 400 cm: Diameter Anode 2 = 400 cm: 600 microSiemens</v>
      </c>
      <c r="N17" s="63"/>
      <c r="O17" s="63"/>
      <c r="P17" s="63"/>
      <c r="Q17" s="63"/>
      <c r="R17" s="52"/>
      <c r="S17" s="41"/>
      <c r="T17" s="41"/>
      <c r="U17" s="41"/>
      <c r="V17" s="41"/>
      <c r="W17" s="26"/>
      <c r="X17" s="26"/>
    </row>
    <row r="18" spans="1:25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208"/>
      <c r="L18" s="54"/>
      <c r="M18" s="63"/>
      <c r="N18" s="63"/>
      <c r="O18" s="63"/>
      <c r="P18" s="63"/>
      <c r="Q18" s="63"/>
      <c r="R18" s="52"/>
      <c r="S18" s="41"/>
      <c r="T18" s="41"/>
      <c r="U18" s="41"/>
      <c r="V18" s="41"/>
      <c r="W18" s="26"/>
      <c r="X18" s="26"/>
    </row>
    <row r="19" spans="1:25" ht="47.25" customHeight="1">
      <c r="A19" s="54"/>
      <c r="B19" s="55" t="s">
        <v>19</v>
      </c>
      <c r="C19" s="56" t="s">
        <v>20</v>
      </c>
      <c r="D19" s="56" t="s">
        <v>21</v>
      </c>
      <c r="E19" s="57" t="s">
        <v>22</v>
      </c>
      <c r="F19" s="57" t="s">
        <v>23</v>
      </c>
      <c r="G19" s="58" t="e">
        <f>CONCATENATE("Input VA @",#REF!,"% Duty Cycle pdc")</f>
        <v>#REF!</v>
      </c>
      <c r="H19" s="54"/>
      <c r="I19" s="54"/>
      <c r="J19" s="54"/>
      <c r="K19" s="208"/>
      <c r="L19" s="54"/>
      <c r="M19" s="60" t="s">
        <v>19</v>
      </c>
      <c r="N19" s="65" t="s">
        <v>20</v>
      </c>
      <c r="O19" s="65" t="s">
        <v>21</v>
      </c>
      <c r="P19" s="66" t="s">
        <v>22</v>
      </c>
      <c r="Q19" s="66" t="s">
        <v>23</v>
      </c>
      <c r="R19" s="193" t="str">
        <f>CONCATENATE("Input VA @ ",F12,"% Duty Cycle pdc")</f>
        <v>Input VA @ 25% Duty Cycle pdc</v>
      </c>
      <c r="S19" s="41"/>
      <c r="T19" s="41"/>
      <c r="U19" s="41"/>
      <c r="V19" s="41"/>
      <c r="W19" s="26"/>
      <c r="X19" s="26"/>
    </row>
    <row r="20" spans="1:25">
      <c r="A20" s="54"/>
      <c r="B20" s="59" t="e">
        <f>#REF!</f>
        <v>#REF!</v>
      </c>
      <c r="C20" s="60">
        <v>50</v>
      </c>
      <c r="D20" s="61" t="e">
        <f t="shared" ref="D20:D29" si="0">C20/B20</f>
        <v>#REF!</v>
      </c>
      <c r="E20" s="62" t="e">
        <f t="shared" ref="E20:E29" si="1">C20*D20</f>
        <v>#REF!</v>
      </c>
      <c r="F20" s="62" t="e">
        <f t="shared" ref="F20:F29" si="2">E20/0.6</f>
        <v>#REF!</v>
      </c>
      <c r="G20" s="62" t="e">
        <f>(F20/100)*'[1]Single  Anode'!$D$7</f>
        <v>#REF!</v>
      </c>
      <c r="H20" s="54"/>
      <c r="I20" s="54"/>
      <c r="J20" s="54"/>
      <c r="K20" s="208"/>
      <c r="L20" s="54"/>
      <c r="M20" s="59">
        <f>$M$12</f>
        <v>13.555489347258323</v>
      </c>
      <c r="N20" s="60">
        <v>50</v>
      </c>
      <c r="O20" s="61">
        <f t="shared" ref="O20:O29" si="3">N20/M20</f>
        <v>3.6885426058125148</v>
      </c>
      <c r="P20" s="62">
        <f t="shared" ref="P20:P29" si="4">N20*O20</f>
        <v>184.42713029062574</v>
      </c>
      <c r="Q20" s="62">
        <f t="shared" ref="Q20:Q29" si="5">P20/0.6</f>
        <v>307.37855048437626</v>
      </c>
      <c r="R20" s="147">
        <f>(Q20/100)*$F$12</f>
        <v>76.844637621094066</v>
      </c>
      <c r="S20" s="41"/>
      <c r="T20" s="41"/>
      <c r="U20" s="41"/>
      <c r="V20" s="41"/>
      <c r="W20" s="26"/>
      <c r="X20" s="26"/>
    </row>
    <row r="21" spans="1:25">
      <c r="A21" s="54"/>
      <c r="B21" s="59" t="e">
        <f>#REF!</f>
        <v>#REF!</v>
      </c>
      <c r="C21" s="60">
        <v>100</v>
      </c>
      <c r="D21" s="61" t="e">
        <f t="shared" si="0"/>
        <v>#REF!</v>
      </c>
      <c r="E21" s="62" t="e">
        <f t="shared" si="1"/>
        <v>#REF!</v>
      </c>
      <c r="F21" s="62" t="e">
        <f t="shared" si="2"/>
        <v>#REF!</v>
      </c>
      <c r="G21" s="62" t="e">
        <f>(F21/100)*'[1]Single  Anode'!$D$7</f>
        <v>#REF!</v>
      </c>
      <c r="H21" s="54"/>
      <c r="I21" s="54"/>
      <c r="J21" s="54"/>
      <c r="K21" s="208"/>
      <c r="L21" s="54"/>
      <c r="M21" s="59">
        <f>$M$12</f>
        <v>13.555489347258323</v>
      </c>
      <c r="N21" s="60">
        <v>100</v>
      </c>
      <c r="O21" s="61">
        <f t="shared" si="3"/>
        <v>7.3770852116250296</v>
      </c>
      <c r="P21" s="62">
        <f t="shared" si="4"/>
        <v>737.70852116250296</v>
      </c>
      <c r="Q21" s="62">
        <f t="shared" si="5"/>
        <v>1229.514201937505</v>
      </c>
      <c r="R21" s="147">
        <f>(Q21/100)*$F$12</f>
        <v>307.37855048437626</v>
      </c>
      <c r="S21" s="41"/>
      <c r="T21" s="41"/>
      <c r="U21" s="41"/>
      <c r="V21" s="41"/>
      <c r="W21" s="26"/>
      <c r="X21" s="26"/>
    </row>
    <row r="22" spans="1:25">
      <c r="A22" s="54"/>
      <c r="B22" s="59" t="e">
        <f>#REF!</f>
        <v>#REF!</v>
      </c>
      <c r="C22" s="60">
        <v>150</v>
      </c>
      <c r="D22" s="61" t="e">
        <f t="shared" si="0"/>
        <v>#REF!</v>
      </c>
      <c r="E22" s="62" t="e">
        <f t="shared" si="1"/>
        <v>#REF!</v>
      </c>
      <c r="F22" s="62" t="e">
        <f t="shared" si="2"/>
        <v>#REF!</v>
      </c>
      <c r="G22" s="62" t="e">
        <f>(F22/100)*'[1]Single  Anode'!$D$7</f>
        <v>#REF!</v>
      </c>
      <c r="H22" s="54"/>
      <c r="I22" s="54"/>
      <c r="J22" s="54"/>
      <c r="K22" s="208"/>
      <c r="L22" s="54"/>
      <c r="M22" s="59">
        <f>$M$12</f>
        <v>13.555489347258323</v>
      </c>
      <c r="N22" s="60">
        <v>150</v>
      </c>
      <c r="O22" s="61">
        <f t="shared" si="3"/>
        <v>11.065627817437544</v>
      </c>
      <c r="P22" s="62">
        <f t="shared" si="4"/>
        <v>1659.8441726156316</v>
      </c>
      <c r="Q22" s="62">
        <f t="shared" si="5"/>
        <v>2766.406954359386</v>
      </c>
      <c r="R22" s="147">
        <f>(Q22/100)*$F$12</f>
        <v>691.60173858984649</v>
      </c>
      <c r="S22" s="41"/>
      <c r="T22" s="41"/>
      <c r="U22" s="41"/>
      <c r="V22" s="41"/>
      <c r="W22" s="26"/>
      <c r="X22" s="26"/>
    </row>
    <row r="23" spans="1:25">
      <c r="A23" s="54"/>
      <c r="B23" s="59" t="e">
        <f>#REF!</f>
        <v>#REF!</v>
      </c>
      <c r="C23" s="60">
        <v>200</v>
      </c>
      <c r="D23" s="61" t="e">
        <f t="shared" si="0"/>
        <v>#REF!</v>
      </c>
      <c r="E23" s="62" t="e">
        <f t="shared" si="1"/>
        <v>#REF!</v>
      </c>
      <c r="F23" s="62" t="e">
        <f t="shared" si="2"/>
        <v>#REF!</v>
      </c>
      <c r="G23" s="62" t="e">
        <f>(F23/100)*'[1]Single  Anode'!$D$7</f>
        <v>#REF!</v>
      </c>
      <c r="H23" s="54"/>
      <c r="I23" s="54"/>
      <c r="J23" s="54"/>
      <c r="K23" s="208"/>
      <c r="L23" s="54"/>
      <c r="M23" s="59">
        <f>$M$12</f>
        <v>13.555489347258323</v>
      </c>
      <c r="N23" s="60">
        <v>200</v>
      </c>
      <c r="O23" s="61">
        <f t="shared" si="3"/>
        <v>14.754170423250059</v>
      </c>
      <c r="P23" s="62">
        <f t="shared" si="4"/>
        <v>2950.8340846500118</v>
      </c>
      <c r="Q23" s="62">
        <f t="shared" si="5"/>
        <v>4918.0568077500202</v>
      </c>
      <c r="R23" s="147">
        <f>(Q23/100)*$F$12</f>
        <v>1229.514201937505</v>
      </c>
      <c r="S23" s="41"/>
      <c r="T23" s="41"/>
      <c r="U23" s="41"/>
      <c r="V23" s="41"/>
      <c r="W23" s="26"/>
      <c r="X23" s="26"/>
    </row>
    <row r="24" spans="1:25">
      <c r="A24" s="54"/>
      <c r="B24" s="59" t="e">
        <f>#REF!</f>
        <v>#REF!</v>
      </c>
      <c r="C24" s="60">
        <v>250</v>
      </c>
      <c r="D24" s="61" t="e">
        <f t="shared" si="0"/>
        <v>#REF!</v>
      </c>
      <c r="E24" s="62" t="e">
        <f t="shared" si="1"/>
        <v>#REF!</v>
      </c>
      <c r="F24" s="62" t="e">
        <f t="shared" si="2"/>
        <v>#REF!</v>
      </c>
      <c r="G24" s="62" t="e">
        <f>(F24/100)*'[1]Single  Anode'!$D$7</f>
        <v>#REF!</v>
      </c>
      <c r="H24" s="54"/>
      <c r="I24" s="54"/>
      <c r="J24" s="54"/>
      <c r="K24" s="208"/>
      <c r="L24" s="54"/>
      <c r="M24" s="59">
        <f>$M$12</f>
        <v>13.555489347258323</v>
      </c>
      <c r="N24" s="60">
        <v>250</v>
      </c>
      <c r="O24" s="61">
        <f t="shared" si="3"/>
        <v>18.442713029062574</v>
      </c>
      <c r="P24" s="62">
        <f t="shared" si="4"/>
        <v>4610.6782572656439</v>
      </c>
      <c r="Q24" s="62">
        <f t="shared" si="5"/>
        <v>7684.4637621094071</v>
      </c>
      <c r="R24" s="147">
        <f>(Q24/100)*$F$12</f>
        <v>1921.1159405273515</v>
      </c>
      <c r="S24" s="41"/>
      <c r="T24" s="41"/>
      <c r="U24" s="41"/>
      <c r="V24" s="41"/>
      <c r="W24" s="26"/>
      <c r="X24" s="26"/>
    </row>
    <row r="25" spans="1:25">
      <c r="A25" s="54"/>
      <c r="B25" s="59" t="e">
        <f>#REF!</f>
        <v>#REF!</v>
      </c>
      <c r="C25" s="60">
        <v>300</v>
      </c>
      <c r="D25" s="61" t="e">
        <f t="shared" si="0"/>
        <v>#REF!</v>
      </c>
      <c r="E25" s="62" t="e">
        <f t="shared" si="1"/>
        <v>#REF!</v>
      </c>
      <c r="F25" s="62" t="e">
        <f t="shared" si="2"/>
        <v>#REF!</v>
      </c>
      <c r="G25" s="62" t="e">
        <f>(F25/100)*'[1]Single  Anode'!$D$7</f>
        <v>#REF!</v>
      </c>
      <c r="H25" s="54"/>
      <c r="I25" s="54"/>
      <c r="J25" s="54"/>
      <c r="K25" s="208"/>
      <c r="L25" s="54"/>
      <c r="M25" s="59">
        <f>$M$12</f>
        <v>13.555489347258323</v>
      </c>
      <c r="N25" s="60">
        <v>300</v>
      </c>
      <c r="O25" s="61">
        <f t="shared" si="3"/>
        <v>22.131255634875089</v>
      </c>
      <c r="P25" s="62">
        <f t="shared" si="4"/>
        <v>6639.3766904625263</v>
      </c>
      <c r="Q25" s="62">
        <f t="shared" si="5"/>
        <v>11065.627817437544</v>
      </c>
      <c r="R25" s="147">
        <f>(Q25/100)*$F$12</f>
        <v>2766.406954359386</v>
      </c>
      <c r="S25" s="41"/>
      <c r="T25" s="41"/>
      <c r="U25" s="41"/>
      <c r="V25" s="41"/>
      <c r="W25" s="26"/>
      <c r="X25" s="26"/>
    </row>
    <row r="26" spans="1:25">
      <c r="A26" s="54"/>
      <c r="B26" s="59" t="e">
        <f>#REF!</f>
        <v>#REF!</v>
      </c>
      <c r="C26" s="60">
        <v>350</v>
      </c>
      <c r="D26" s="61" t="e">
        <f t="shared" si="0"/>
        <v>#REF!</v>
      </c>
      <c r="E26" s="62" t="e">
        <f t="shared" si="1"/>
        <v>#REF!</v>
      </c>
      <c r="F26" s="62" t="e">
        <f t="shared" si="2"/>
        <v>#REF!</v>
      </c>
      <c r="G26" s="62" t="e">
        <f>(F26/100)*'[1]Single  Anode'!$D$7</f>
        <v>#REF!</v>
      </c>
      <c r="H26" s="54"/>
      <c r="I26" s="54"/>
      <c r="J26" s="54"/>
      <c r="K26" s="208"/>
      <c r="L26" s="54"/>
      <c r="M26" s="59">
        <f>$M$12</f>
        <v>13.555489347258323</v>
      </c>
      <c r="N26" s="60">
        <v>350</v>
      </c>
      <c r="O26" s="61">
        <f t="shared" si="3"/>
        <v>25.819798240687604</v>
      </c>
      <c r="P26" s="62">
        <f t="shared" si="4"/>
        <v>9036.9293842406605</v>
      </c>
      <c r="Q26" s="62">
        <f t="shared" si="5"/>
        <v>15061.548973734434</v>
      </c>
      <c r="R26" s="147">
        <f>(Q26/100)*$F$12</f>
        <v>3765.3872434336085</v>
      </c>
      <c r="S26" s="41"/>
      <c r="T26" s="41"/>
      <c r="U26" s="41"/>
      <c r="V26" s="41"/>
      <c r="W26" s="26"/>
      <c r="X26" s="26"/>
    </row>
    <row r="27" spans="1:25">
      <c r="A27" s="54"/>
      <c r="B27" s="59" t="e">
        <f>#REF!</f>
        <v>#REF!</v>
      </c>
      <c r="C27" s="60">
        <v>400</v>
      </c>
      <c r="D27" s="61" t="e">
        <f t="shared" si="0"/>
        <v>#REF!</v>
      </c>
      <c r="E27" s="62" t="e">
        <f t="shared" si="1"/>
        <v>#REF!</v>
      </c>
      <c r="F27" s="62" t="e">
        <f t="shared" si="2"/>
        <v>#REF!</v>
      </c>
      <c r="G27" s="62" t="e">
        <f>(F27/100)*'[1]Single  Anode'!$D$7</f>
        <v>#REF!</v>
      </c>
      <c r="H27" s="54"/>
      <c r="I27" s="54"/>
      <c r="J27" s="54"/>
      <c r="K27" s="208"/>
      <c r="L27" s="54"/>
      <c r="M27" s="59">
        <f>$M$12</f>
        <v>13.555489347258323</v>
      </c>
      <c r="N27" s="60">
        <v>400</v>
      </c>
      <c r="O27" s="61">
        <f t="shared" si="3"/>
        <v>29.508340846500118</v>
      </c>
      <c r="P27" s="62">
        <f t="shared" si="4"/>
        <v>11803.336338600047</v>
      </c>
      <c r="Q27" s="62">
        <f t="shared" si="5"/>
        <v>19672.227231000081</v>
      </c>
      <c r="R27" s="147">
        <f>(Q27/100)*$F$12</f>
        <v>4918.0568077500202</v>
      </c>
      <c r="S27" s="41"/>
      <c r="T27" s="41"/>
      <c r="U27" s="41"/>
      <c r="V27" s="41"/>
      <c r="W27" s="26"/>
      <c r="X27" s="26"/>
    </row>
    <row r="28" spans="1:25">
      <c r="A28" s="54"/>
      <c r="B28" s="59" t="e">
        <f>#REF!</f>
        <v>#REF!</v>
      </c>
      <c r="C28" s="60">
        <v>450</v>
      </c>
      <c r="D28" s="61" t="e">
        <f t="shared" si="0"/>
        <v>#REF!</v>
      </c>
      <c r="E28" s="62" t="e">
        <f t="shared" si="1"/>
        <v>#REF!</v>
      </c>
      <c r="F28" s="62" t="e">
        <f t="shared" si="2"/>
        <v>#REF!</v>
      </c>
      <c r="G28" s="62" t="e">
        <f>(F28/100)*'[1]Single  Anode'!$D$7</f>
        <v>#REF!</v>
      </c>
      <c r="H28" s="54"/>
      <c r="I28" s="54"/>
      <c r="J28" s="54"/>
      <c r="K28" s="208"/>
      <c r="L28" s="54"/>
      <c r="M28" s="59">
        <f>$M$12</f>
        <v>13.555489347258323</v>
      </c>
      <c r="N28" s="60">
        <v>450</v>
      </c>
      <c r="O28" s="61">
        <f t="shared" si="3"/>
        <v>33.196883452312633</v>
      </c>
      <c r="P28" s="62">
        <f t="shared" si="4"/>
        <v>14938.597553540685</v>
      </c>
      <c r="Q28" s="62">
        <f t="shared" si="5"/>
        <v>24897.662589234475</v>
      </c>
      <c r="R28" s="147">
        <f>(Q28/100)*$F$12</f>
        <v>6224.4156473086186</v>
      </c>
      <c r="S28" s="41"/>
      <c r="T28" s="41"/>
      <c r="U28" s="41"/>
      <c r="V28" s="41"/>
      <c r="W28" s="26"/>
      <c r="X28" s="26"/>
      <c r="Y28" s="27"/>
    </row>
    <row r="29" spans="1:25">
      <c r="A29" s="54"/>
      <c r="B29" s="59" t="e">
        <f>#REF!</f>
        <v>#REF!</v>
      </c>
      <c r="C29" s="60">
        <v>500</v>
      </c>
      <c r="D29" s="61" t="e">
        <f t="shared" si="0"/>
        <v>#REF!</v>
      </c>
      <c r="E29" s="62" t="e">
        <f t="shared" si="1"/>
        <v>#REF!</v>
      </c>
      <c r="F29" s="62" t="e">
        <f t="shared" si="2"/>
        <v>#REF!</v>
      </c>
      <c r="G29" s="62" t="e">
        <f>(F29/100)*'[1]Single  Anode'!$D$7</f>
        <v>#REF!</v>
      </c>
      <c r="H29" s="54"/>
      <c r="I29" s="54"/>
      <c r="J29" s="54"/>
      <c r="K29" s="208"/>
      <c r="L29" s="54"/>
      <c r="M29" s="59">
        <f>$M$12</f>
        <v>13.555489347258323</v>
      </c>
      <c r="N29" s="60">
        <v>500</v>
      </c>
      <c r="O29" s="61">
        <f t="shared" si="3"/>
        <v>36.885426058125148</v>
      </c>
      <c r="P29" s="62">
        <f t="shared" si="4"/>
        <v>18442.713029062576</v>
      </c>
      <c r="Q29" s="62">
        <f t="shared" si="5"/>
        <v>30737.855048437628</v>
      </c>
      <c r="R29" s="147">
        <f>(Q29/100)*$F$12</f>
        <v>7684.4637621094062</v>
      </c>
      <c r="S29" s="41"/>
      <c r="T29" s="41"/>
      <c r="U29" s="41"/>
      <c r="V29" s="41"/>
      <c r="W29" s="26"/>
      <c r="X29" s="26"/>
      <c r="Y29" s="27"/>
    </row>
    <row r="30" spans="1:25">
      <c r="A30" s="54"/>
      <c r="B30" s="63"/>
      <c r="C30" s="63"/>
      <c r="D30" s="63"/>
      <c r="E30" s="63"/>
      <c r="F30" s="63"/>
      <c r="G30" s="63"/>
      <c r="H30" s="54"/>
      <c r="I30" s="54"/>
      <c r="J30" s="54"/>
      <c r="K30" s="208"/>
      <c r="L30" s="54"/>
      <c r="M30" s="63"/>
      <c r="N30" s="63"/>
      <c r="O30" s="63"/>
      <c r="P30" s="63"/>
      <c r="Q30" s="63"/>
      <c r="R30" s="52"/>
      <c r="S30" s="41"/>
      <c r="T30" s="41"/>
      <c r="U30" s="41"/>
      <c r="V30" s="41"/>
      <c r="W30" s="26"/>
      <c r="X30" s="26"/>
      <c r="Y30" s="27"/>
    </row>
    <row r="31" spans="1:25">
      <c r="A31" s="54"/>
      <c r="B31" s="63"/>
      <c r="C31" s="63"/>
      <c r="D31" s="63"/>
      <c r="E31" s="63"/>
      <c r="F31" s="63"/>
      <c r="G31" s="63"/>
      <c r="H31" s="54"/>
      <c r="I31" s="54"/>
      <c r="J31" s="54"/>
      <c r="K31" s="208"/>
      <c r="L31" s="54"/>
      <c r="M31" s="54"/>
      <c r="N31" s="54"/>
      <c r="O31" s="54"/>
      <c r="P31" s="54"/>
      <c r="Q31" s="54"/>
      <c r="R31" s="41"/>
      <c r="S31" s="41"/>
      <c r="T31" s="41"/>
      <c r="U31" s="41"/>
      <c r="V31" s="41"/>
      <c r="W31" s="26"/>
      <c r="X31" s="26"/>
      <c r="Y31" s="27"/>
    </row>
    <row r="32" spans="1:25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208"/>
      <c r="L32" s="54"/>
      <c r="M32" s="54"/>
      <c r="N32" s="54"/>
      <c r="O32" s="54"/>
      <c r="P32" s="54"/>
      <c r="Q32" s="54"/>
      <c r="R32" s="41"/>
      <c r="S32" s="41"/>
      <c r="T32" s="41"/>
      <c r="U32" s="41"/>
      <c r="V32" s="41"/>
      <c r="W32" s="26"/>
      <c r="X32" s="26"/>
      <c r="Y32" s="27"/>
    </row>
    <row r="33" spans="1:25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208"/>
      <c r="L33" s="54"/>
      <c r="M33" s="54"/>
      <c r="N33" s="54"/>
      <c r="O33" s="54"/>
      <c r="P33" s="54"/>
      <c r="Q33" s="54"/>
      <c r="R33" s="41"/>
      <c r="S33" s="41"/>
      <c r="T33" s="41"/>
      <c r="U33" s="41"/>
      <c r="V33" s="41"/>
      <c r="W33" s="26"/>
      <c r="X33" s="26"/>
      <c r="Y33" s="27"/>
    </row>
    <row r="34" spans="1:25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208"/>
      <c r="L34" s="54"/>
      <c r="M34" s="54"/>
      <c r="N34" s="54"/>
      <c r="O34" s="54"/>
      <c r="P34" s="54"/>
      <c r="Q34" s="54"/>
      <c r="R34" s="41"/>
      <c r="S34" s="41"/>
      <c r="T34" s="41"/>
      <c r="U34" s="41"/>
      <c r="V34" s="41"/>
      <c r="W34" s="26"/>
      <c r="X34" s="26"/>
      <c r="Y34" s="27"/>
    </row>
    <row r="35" spans="1:25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208"/>
      <c r="L35" s="54"/>
      <c r="M35" s="54"/>
      <c r="N35" s="54"/>
      <c r="O35" s="54"/>
      <c r="P35" s="54"/>
      <c r="Q35" s="54"/>
      <c r="R35" s="41"/>
      <c r="S35" s="41"/>
      <c r="T35" s="41"/>
      <c r="U35" s="41"/>
      <c r="V35" s="41"/>
      <c r="W35" s="26"/>
      <c r="X35" s="26"/>
      <c r="Y35" s="27"/>
    </row>
    <row r="36" spans="1:25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208"/>
      <c r="L36" s="54"/>
      <c r="M36" s="54"/>
      <c r="N36" s="54"/>
      <c r="O36" s="54"/>
      <c r="P36" s="54"/>
      <c r="Q36" s="54"/>
      <c r="R36" s="41"/>
      <c r="S36" s="41"/>
      <c r="T36" s="41"/>
      <c r="U36" s="41"/>
      <c r="V36" s="41"/>
      <c r="W36" s="26"/>
      <c r="X36" s="26"/>
      <c r="Y36" s="27"/>
    </row>
    <row r="37" spans="1:25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208"/>
      <c r="L37" s="54"/>
      <c r="M37" s="54"/>
      <c r="N37" s="54"/>
      <c r="O37" s="54"/>
      <c r="P37" s="54"/>
      <c r="Q37" s="54"/>
      <c r="R37" s="41"/>
      <c r="S37" s="41"/>
      <c r="T37" s="41"/>
      <c r="U37" s="41"/>
      <c r="V37" s="41"/>
      <c r="W37" s="26"/>
      <c r="X37" s="26"/>
      <c r="Y37" s="27"/>
    </row>
    <row r="38" spans="1:25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208"/>
      <c r="L38" s="54"/>
      <c r="M38" s="54"/>
      <c r="N38" s="54"/>
      <c r="O38" s="54"/>
      <c r="P38" s="54"/>
      <c r="Q38" s="54"/>
      <c r="R38" s="41"/>
      <c r="S38" s="41"/>
      <c r="T38" s="41"/>
      <c r="U38" s="41"/>
      <c r="V38" s="41"/>
      <c r="W38" s="26"/>
      <c r="X38" s="26"/>
      <c r="Y38" s="27"/>
    </row>
    <row r="39" spans="1:25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208"/>
      <c r="L39" s="54"/>
      <c r="M39" s="54"/>
      <c r="N39" s="54"/>
      <c r="O39" s="54"/>
      <c r="P39" s="54"/>
      <c r="Q39" s="54"/>
      <c r="R39" s="41"/>
      <c r="S39" s="41"/>
      <c r="T39" s="41"/>
      <c r="U39" s="41"/>
      <c r="V39" s="41"/>
      <c r="W39" s="26"/>
      <c r="X39" s="26"/>
      <c r="Y39" s="27"/>
    </row>
    <row r="40" spans="1:25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208"/>
      <c r="L40" s="54"/>
      <c r="M40" s="54"/>
      <c r="N40" s="54"/>
      <c r="O40" s="54"/>
      <c r="P40" s="54"/>
      <c r="Q40" s="54"/>
      <c r="R40" s="41"/>
      <c r="S40" s="41"/>
      <c r="T40" s="41"/>
      <c r="U40" s="41"/>
      <c r="V40" s="41"/>
      <c r="W40" s="26"/>
      <c r="X40" s="26"/>
      <c r="Y40" s="27"/>
    </row>
    <row r="41" spans="1:25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208"/>
      <c r="L41" s="54"/>
      <c r="M41" s="54"/>
      <c r="N41" s="54"/>
      <c r="O41" s="54"/>
      <c r="P41" s="54"/>
      <c r="Q41" s="54"/>
      <c r="R41" s="41"/>
      <c r="S41" s="41"/>
      <c r="T41" s="41"/>
      <c r="U41" s="41"/>
      <c r="V41" s="41"/>
      <c r="W41" s="26"/>
      <c r="X41" s="26"/>
      <c r="Y41" s="27"/>
    </row>
    <row r="42" spans="1:25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208"/>
      <c r="L42" s="54"/>
      <c r="M42" s="54"/>
      <c r="N42" s="54"/>
      <c r="O42" s="54"/>
      <c r="P42" s="54"/>
      <c r="Q42" s="54"/>
      <c r="R42" s="41"/>
      <c r="S42" s="41"/>
      <c r="T42" s="41"/>
      <c r="U42" s="41"/>
      <c r="V42" s="41"/>
      <c r="W42" s="26"/>
      <c r="X42" s="26"/>
      <c r="Y42" s="27"/>
    </row>
    <row r="43" spans="1:2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208"/>
      <c r="L43" s="54"/>
      <c r="M43" s="54"/>
      <c r="N43" s="54"/>
      <c r="O43" s="54"/>
      <c r="P43" s="54"/>
      <c r="Q43" s="54"/>
      <c r="R43" s="41"/>
      <c r="S43" s="41"/>
      <c r="T43" s="41"/>
      <c r="U43" s="41"/>
      <c r="V43" s="41"/>
      <c r="W43" s="26"/>
      <c r="X43" s="26"/>
      <c r="Y43" s="27"/>
    </row>
    <row r="44" spans="1:25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208"/>
      <c r="L44" s="54"/>
      <c r="M44" s="54"/>
      <c r="N44" s="54"/>
      <c r="O44" s="54"/>
      <c r="P44" s="54"/>
      <c r="Q44" s="54"/>
      <c r="R44" s="41"/>
      <c r="S44" s="41"/>
      <c r="T44" s="41"/>
      <c r="U44" s="41"/>
      <c r="V44" s="41"/>
      <c r="W44" s="26"/>
      <c r="X44" s="26"/>
      <c r="Y44" s="27"/>
    </row>
    <row r="45" spans="1:25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208"/>
      <c r="L45" s="54"/>
      <c r="M45" s="54"/>
      <c r="N45" s="54"/>
      <c r="O45" s="54"/>
      <c r="P45" s="54"/>
      <c r="Q45" s="54"/>
      <c r="R45" s="41"/>
      <c r="S45" s="41"/>
      <c r="T45" s="41"/>
      <c r="U45" s="41"/>
      <c r="V45" s="41"/>
      <c r="W45" s="26"/>
      <c r="X45" s="26"/>
      <c r="Y45" s="27"/>
    </row>
    <row r="46" spans="1:25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208"/>
      <c r="L46" s="54"/>
      <c r="M46" s="54"/>
      <c r="N46" s="54"/>
      <c r="O46" s="54"/>
      <c r="P46" s="54"/>
      <c r="Q46" s="54"/>
      <c r="R46" s="41"/>
      <c r="S46" s="41"/>
      <c r="T46" s="41"/>
      <c r="U46" s="41"/>
      <c r="V46" s="41"/>
      <c r="W46" s="26"/>
      <c r="X46" s="26"/>
      <c r="Y46" s="27"/>
    </row>
    <row r="47" spans="1:25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208"/>
      <c r="L47" s="54"/>
      <c r="M47" s="54"/>
      <c r="N47" s="54"/>
      <c r="O47" s="54"/>
      <c r="P47" s="54"/>
      <c r="Q47" s="54"/>
      <c r="R47" s="41"/>
      <c r="S47" s="41"/>
      <c r="T47" s="41"/>
      <c r="U47" s="41"/>
      <c r="V47" s="41"/>
      <c r="W47" s="26"/>
      <c r="X47" s="26"/>
      <c r="Y47" s="27"/>
    </row>
    <row r="48" spans="1:25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208"/>
      <c r="L48" s="54"/>
      <c r="M48" s="54"/>
      <c r="N48" s="54"/>
      <c r="O48" s="54"/>
      <c r="P48" s="54"/>
      <c r="Q48" s="54"/>
      <c r="R48" s="41"/>
      <c r="S48" s="41"/>
      <c r="T48" s="41"/>
      <c r="U48" s="41"/>
      <c r="V48" s="41"/>
      <c r="W48" s="26"/>
      <c r="X48" s="26"/>
      <c r="Y48" s="27"/>
    </row>
    <row r="49" spans="1:25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208"/>
      <c r="L49" s="54"/>
      <c r="M49" s="54"/>
      <c r="N49" s="54"/>
      <c r="O49" s="54"/>
      <c r="P49" s="54"/>
      <c r="Q49" s="54"/>
      <c r="R49" s="41"/>
      <c r="S49" s="41"/>
      <c r="T49" s="41"/>
      <c r="U49" s="41"/>
      <c r="V49" s="41"/>
      <c r="W49" s="26"/>
      <c r="X49" s="26"/>
      <c r="Y49" s="27"/>
    </row>
    <row r="50" spans="1:25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208"/>
      <c r="L50" s="54"/>
      <c r="M50" s="54"/>
      <c r="N50" s="54"/>
      <c r="O50" s="54"/>
      <c r="P50" s="54"/>
      <c r="Q50" s="54"/>
      <c r="R50" s="41"/>
      <c r="S50" s="41"/>
      <c r="T50" s="41"/>
      <c r="U50" s="41"/>
      <c r="V50" s="41"/>
      <c r="W50" s="26"/>
      <c r="X50" s="26"/>
      <c r="Y50" s="27"/>
    </row>
    <row r="51" spans="1:25">
      <c r="A51" s="54" t="s">
        <v>24</v>
      </c>
      <c r="B51" s="54"/>
      <c r="C51" s="54"/>
      <c r="D51" s="54"/>
      <c r="E51" s="54"/>
      <c r="F51" s="54"/>
      <c r="G51" s="54"/>
      <c r="H51" s="54"/>
      <c r="I51" s="54"/>
      <c r="J51" s="54"/>
      <c r="K51" s="208"/>
      <c r="L51" s="54"/>
      <c r="M51" s="54"/>
      <c r="N51" s="54"/>
      <c r="O51" s="54"/>
      <c r="P51" s="54"/>
      <c r="Q51" s="54"/>
      <c r="R51" s="41"/>
      <c r="S51" s="41"/>
      <c r="T51" s="41"/>
      <c r="U51" s="41"/>
      <c r="V51" s="41"/>
      <c r="W51" s="26"/>
      <c r="X51" s="26"/>
      <c r="Y51" s="27"/>
    </row>
    <row r="52" spans="1:25">
      <c r="A52" s="54" t="s">
        <v>25</v>
      </c>
      <c r="B52" s="54"/>
      <c r="C52" s="54"/>
      <c r="D52" s="54"/>
      <c r="E52" s="54"/>
      <c r="F52" s="54"/>
      <c r="G52" s="54"/>
      <c r="H52" s="54"/>
      <c r="I52" s="54"/>
      <c r="J52" s="54"/>
      <c r="K52" s="208"/>
      <c r="L52" s="54"/>
      <c r="M52" s="54"/>
      <c r="N52" s="54"/>
      <c r="O52" s="54"/>
      <c r="P52" s="54"/>
      <c r="Q52" s="54"/>
      <c r="R52" s="41"/>
      <c r="S52" s="41"/>
      <c r="T52" s="41"/>
      <c r="U52" s="41"/>
      <c r="V52" s="41"/>
      <c r="W52" s="26"/>
      <c r="X52" s="26"/>
      <c r="Y52" s="27"/>
    </row>
    <row r="53" spans="1:25">
      <c r="A53" s="54" t="s">
        <v>26</v>
      </c>
      <c r="B53" s="54"/>
      <c r="C53" s="54"/>
      <c r="D53" s="54"/>
      <c r="E53" s="54"/>
      <c r="F53" s="54"/>
      <c r="G53" s="54"/>
      <c r="H53" s="54"/>
      <c r="I53" s="54"/>
      <c r="J53" s="54"/>
      <c r="K53" s="208"/>
      <c r="L53" s="54"/>
      <c r="M53" s="54"/>
      <c r="N53" s="54"/>
      <c r="O53" s="54"/>
      <c r="P53" s="54"/>
      <c r="Q53" s="54"/>
      <c r="R53" s="41"/>
      <c r="S53" s="41"/>
      <c r="T53" s="41"/>
      <c r="U53" s="41"/>
      <c r="V53" s="41"/>
      <c r="W53" s="26"/>
      <c r="X53" s="26"/>
      <c r="Y53" s="27"/>
    </row>
    <row r="54" spans="1:25">
      <c r="A54" s="54" t="s">
        <v>27</v>
      </c>
      <c r="B54" s="54"/>
      <c r="C54" s="54"/>
      <c r="D54" s="54"/>
      <c r="E54" s="54"/>
      <c r="F54" s="54"/>
      <c r="G54" s="54"/>
      <c r="H54" s="54"/>
      <c r="I54" s="54"/>
      <c r="J54" s="54"/>
      <c r="K54" s="208"/>
      <c r="L54" s="54"/>
      <c r="M54" s="54"/>
      <c r="N54" s="54"/>
      <c r="O54" s="54"/>
      <c r="P54" s="54"/>
      <c r="Q54" s="54"/>
      <c r="R54" s="41"/>
      <c r="S54" s="41"/>
      <c r="T54" s="41"/>
      <c r="U54" s="41"/>
      <c r="V54" s="41"/>
      <c r="W54" s="26"/>
      <c r="X54" s="26"/>
      <c r="Y54" s="27"/>
    </row>
    <row r="55" spans="1:25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208"/>
      <c r="L55" s="54"/>
      <c r="M55" s="54"/>
      <c r="N55" s="54"/>
      <c r="O55" s="54"/>
      <c r="P55" s="54"/>
      <c r="Q55" s="54"/>
      <c r="R55" s="41"/>
      <c r="S55" s="41"/>
      <c r="T55" s="41"/>
      <c r="U55" s="41"/>
      <c r="V55" s="41"/>
      <c r="W55" s="26"/>
      <c r="X55" s="26"/>
      <c r="Y55" s="27"/>
    </row>
    <row r="56" spans="1:25">
      <c r="A56" s="54"/>
      <c r="B56" s="54"/>
      <c r="C56" s="54"/>
      <c r="D56" s="54"/>
      <c r="E56" s="54"/>
      <c r="F56" s="54"/>
      <c r="G56" s="169"/>
      <c r="H56" s="169"/>
      <c r="I56" s="58"/>
      <c r="J56" s="58"/>
      <c r="K56" s="54"/>
      <c r="L56" s="54"/>
      <c r="M56" s="54" t="s">
        <v>28</v>
      </c>
      <c r="N56" s="54" t="s">
        <v>29</v>
      </c>
      <c r="O56" s="54" t="s">
        <v>30</v>
      </c>
      <c r="P56" s="54"/>
      <c r="Q56" s="54" t="s">
        <v>31</v>
      </c>
      <c r="R56" s="43" t="str">
        <f>CONCATENATE(Q56,ROUND(R57,0),T56)</f>
        <v>Anode voltage = 114 volts</v>
      </c>
      <c r="S56" s="41"/>
      <c r="T56" s="44" t="s">
        <v>32</v>
      </c>
      <c r="U56" s="41"/>
      <c r="V56" s="41"/>
      <c r="W56" s="26"/>
      <c r="X56" s="26"/>
      <c r="Y56" s="27"/>
    </row>
    <row r="57" spans="1:25">
      <c r="A57" s="54" t="s">
        <v>33</v>
      </c>
      <c r="B57" s="170" t="e">
        <f>CONCATENATE(A57,B58,C57)</f>
        <v>#REF!</v>
      </c>
      <c r="C57" s="54" t="s">
        <v>30</v>
      </c>
      <c r="D57" s="54"/>
      <c r="E57" s="54"/>
      <c r="F57" s="54" t="s">
        <v>31</v>
      </c>
      <c r="G57" s="170" t="e">
        <f>CONCATENATE(F57,ROUND(G58,0),I57)</f>
        <v>#REF!</v>
      </c>
      <c r="H57" s="54"/>
      <c r="I57" s="171" t="s">
        <v>32</v>
      </c>
      <c r="J57" s="58"/>
      <c r="K57" s="54"/>
      <c r="L57" s="54" t="s">
        <v>33</v>
      </c>
      <c r="M57" s="54" t="str">
        <f>CONCATENATE(L57,M58,"+",N58, N57)</f>
        <v>Anode Diameter = 400+400mm</v>
      </c>
      <c r="N57" s="54" t="s">
        <v>30</v>
      </c>
      <c r="O57" s="54"/>
      <c r="P57" s="54"/>
      <c r="Q57" s="172">
        <f>J12/M12</f>
        <v>0.56967002932187327</v>
      </c>
      <c r="R57" s="45">
        <f>O12</f>
        <v>113.93400586437465</v>
      </c>
      <c r="S57" s="45"/>
      <c r="T57" s="45"/>
      <c r="U57" s="41"/>
      <c r="V57" s="41"/>
      <c r="W57" s="26"/>
      <c r="X57" s="26"/>
      <c r="Y57" s="27"/>
    </row>
    <row r="58" spans="1:25" ht="16.5" thickBot="1">
      <c r="A58" s="54"/>
      <c r="B58" s="54" t="e">
        <f>#REF!</f>
        <v>#REF!</v>
      </c>
      <c r="C58" s="54"/>
      <c r="D58" s="54"/>
      <c r="E58" s="54"/>
      <c r="F58" s="172" t="e">
        <f>#REF!/#REF!</f>
        <v>#REF!</v>
      </c>
      <c r="G58" s="173" t="e">
        <f>#REF!</f>
        <v>#REF!</v>
      </c>
      <c r="H58" s="173"/>
      <c r="I58" s="173"/>
      <c r="J58" s="173"/>
      <c r="K58" s="54"/>
      <c r="L58" s="54"/>
      <c r="M58" s="54">
        <f>A12</f>
        <v>400</v>
      </c>
      <c r="N58" s="54">
        <f>B12</f>
        <v>400</v>
      </c>
      <c r="O58" s="54"/>
      <c r="P58" s="54"/>
      <c r="Q58" s="54"/>
      <c r="R58" s="41"/>
      <c r="S58" s="41"/>
      <c r="T58" s="41"/>
      <c r="U58" s="41"/>
      <c r="V58" s="41"/>
      <c r="W58" s="26"/>
      <c r="X58" s="26"/>
      <c r="Y58" s="27"/>
    </row>
    <row r="59" spans="1:25" ht="15.75" customHeight="1">
      <c r="A59" s="54" t="s">
        <v>34</v>
      </c>
      <c r="B59" s="54" t="s">
        <v>35</v>
      </c>
      <c r="C59" s="55" t="s">
        <v>36</v>
      </c>
      <c r="D59" s="54" t="s">
        <v>37</v>
      </c>
      <c r="E59" s="174" t="s">
        <v>38</v>
      </c>
      <c r="F59" s="175"/>
      <c r="G59" s="176"/>
      <c r="H59" s="176"/>
      <c r="I59" s="177"/>
      <c r="J59" s="178" t="s">
        <v>39</v>
      </c>
      <c r="K59" s="55"/>
      <c r="L59" s="54" t="s">
        <v>34</v>
      </c>
      <c r="M59" s="54" t="s">
        <v>35</v>
      </c>
      <c r="N59" s="55" t="s">
        <v>36</v>
      </c>
      <c r="O59" s="54" t="s">
        <v>37</v>
      </c>
      <c r="P59" s="174" t="s">
        <v>40</v>
      </c>
      <c r="Q59" s="175"/>
      <c r="R59" s="46"/>
      <c r="S59" s="46"/>
      <c r="T59" s="47"/>
      <c r="U59" s="48" t="s">
        <v>39</v>
      </c>
      <c r="V59" s="41"/>
      <c r="W59" s="26"/>
      <c r="X59" s="26"/>
      <c r="Y59" s="27"/>
    </row>
    <row r="60" spans="1:25" ht="16.5" thickBot="1">
      <c r="A60" s="54">
        <v>25</v>
      </c>
      <c r="B60" s="173" t="e">
        <f xml:space="preserve"> ((-0.7468*LN(A60) +8.8454) *$B$58^( 0.1606*LN(A60) - 0.2059))</f>
        <v>#REF!</v>
      </c>
      <c r="C60" s="173" t="e">
        <f xml:space="preserve"> ((-0.829*LN(A60) +9.7374) *$B$58^( 0.1606*LN(A60) - 0.316))</f>
        <v>#REF!</v>
      </c>
      <c r="D60" s="173" t="e">
        <f xml:space="preserve"> ((-0.9408*LN(A60) +11.08) *$B$58^( 0.1604*LN(A60) - 0.4625))</f>
        <v>#REF!</v>
      </c>
      <c r="E60" s="173" t="e">
        <f xml:space="preserve"> ((-0.9412*LN(A60) +11.646) *$B$58^( 0.1605*LN(A60) - 0.5729))</f>
        <v>#REF!</v>
      </c>
      <c r="F60" s="180"/>
      <c r="G60" s="181"/>
      <c r="H60" s="181"/>
      <c r="I60" s="182"/>
      <c r="J60" s="183" t="e">
        <f>B71+10</f>
        <v>#REF!</v>
      </c>
      <c r="K60" s="55"/>
      <c r="L60" s="54">
        <v>25</v>
      </c>
      <c r="M60" s="173">
        <f xml:space="preserve"> ((-0.7468*LN(L60) +8.8454) *$M$58^( 0.1606*LN(L60) - 0.2059))</f>
        <v>41.530245556262386</v>
      </c>
      <c r="N60" s="173">
        <f xml:space="preserve"> ((-0.829*LN(L60) +9.7374) *$M$58^( 0.1606*LN(L60) - 0.316))</f>
        <v>23.563661579075717</v>
      </c>
      <c r="O60" s="173">
        <f xml:space="preserve"> ((-0.9408*LN(L60) +11.08) *$M$58^( 0.1604*LN(L60) - 0.4625))</f>
        <v>11.114691457447829</v>
      </c>
      <c r="P60" s="173">
        <f xml:space="preserve"> ((-0.9412*LN(L60) +11.646) *$M$58^( 0.1605*LN(L60) - 0.5729))</f>
        <v>6.1504447063780399</v>
      </c>
      <c r="Q60" s="180"/>
      <c r="R60" s="49"/>
      <c r="S60" s="49"/>
      <c r="T60" s="50"/>
      <c r="U60" s="51">
        <f>M71+10</f>
        <v>333.00617173226749</v>
      </c>
      <c r="V60" s="41"/>
      <c r="W60" s="26"/>
      <c r="X60" s="26"/>
      <c r="Y60" s="27"/>
    </row>
    <row r="61" spans="1:25">
      <c r="A61" s="54">
        <v>50</v>
      </c>
      <c r="B61" s="173" t="e">
        <f t="shared" ref="B61:B71" si="6" xml:space="preserve"> ((-0.7468*LN(A61) +8.8454) *$B$58^( 0.1606*LN(A61) - 0.2059))</f>
        <v>#REF!</v>
      </c>
      <c r="C61" s="173" t="e">
        <f t="shared" ref="C61:C71" si="7" xml:space="preserve"> ((-0.829*LN(A61) +9.7374) *$B$58^( 0.1606*LN(A61) - 0.316))</f>
        <v>#REF!</v>
      </c>
      <c r="D61" s="173" t="e">
        <f t="shared" ref="D61:D71" si="8" xml:space="preserve"> ((-0.9408*LN(A61) +11.08) *$B$58^( 0.1604*LN(A61) - 0.4625))</f>
        <v>#REF!</v>
      </c>
      <c r="E61" s="173" t="e">
        <f t="shared" ref="E61:E71" si="9" xml:space="preserve"> ((-0.9412*LN(A61) +11.646) *$B$58^( 0.1605*LN(A61) - 0.5729))</f>
        <v>#REF!</v>
      </c>
      <c r="F61" s="173"/>
      <c r="G61" s="55"/>
      <c r="H61" s="173"/>
      <c r="I61" s="173"/>
      <c r="J61" s="54"/>
      <c r="K61" s="172"/>
      <c r="L61" s="54">
        <v>50</v>
      </c>
      <c r="M61" s="173">
        <f t="shared" ref="M61:M71" si="10" xml:space="preserve"> ((-0.7468*LN(L61) +8.8454) *$M$58^( 0.1606*LN(L61) - 0.2059))</f>
        <v>74.411869306308262</v>
      </c>
      <c r="N61" s="173">
        <f t="shared" ref="N61:N71" si="11" xml:space="preserve"> ((-0.829*LN(L61) +9.7374) *$M$58^( 0.1606*LN(L61) - 0.316))</f>
        <v>42.177627818297701</v>
      </c>
      <c r="O61" s="173">
        <f t="shared" ref="O61:O71" si="12" xml:space="preserve"> ((-0.9408*LN(L61) +11.08) *$M$58^( 0.1604*LN(L61) - 0.4625))</f>
        <v>19.884577103085235</v>
      </c>
      <c r="P61" s="173">
        <f t="shared" ref="P61:P71" si="13" xml:space="preserve"> ((-0.9412*LN(L61) +11.646) *$M$58^( 0.1605*LN(L61) - 0.5729))</f>
        <v>11.071129339033961</v>
      </c>
      <c r="Q61" s="173"/>
      <c r="R61" s="42"/>
      <c r="S61" s="45"/>
      <c r="T61" s="45"/>
      <c r="U61" s="41"/>
      <c r="V61" s="41"/>
      <c r="W61" s="26"/>
      <c r="X61" s="26"/>
      <c r="Y61" s="27"/>
    </row>
    <row r="62" spans="1:25">
      <c r="A62" s="54">
        <v>75</v>
      </c>
      <c r="B62" s="173" t="e">
        <f t="shared" si="6"/>
        <v>#REF!</v>
      </c>
      <c r="C62" s="173" t="e">
        <f t="shared" si="7"/>
        <v>#REF!</v>
      </c>
      <c r="D62" s="173" t="e">
        <f t="shared" si="8"/>
        <v>#REF!</v>
      </c>
      <c r="E62" s="173" t="e">
        <f t="shared" si="9"/>
        <v>#REF!</v>
      </c>
      <c r="F62" s="173"/>
      <c r="G62" s="55"/>
      <c r="H62" s="173"/>
      <c r="I62" s="173"/>
      <c r="J62" s="54"/>
      <c r="K62" s="172"/>
      <c r="L62" s="54">
        <v>75</v>
      </c>
      <c r="M62" s="173">
        <f t="shared" si="10"/>
        <v>104.30277448654125</v>
      </c>
      <c r="N62" s="173">
        <f t="shared" si="11"/>
        <v>59.080166327366115</v>
      </c>
      <c r="O62" s="173">
        <f t="shared" si="12"/>
        <v>27.845760865983614</v>
      </c>
      <c r="P62" s="173">
        <f t="shared" si="13"/>
        <v>15.566847195617218</v>
      </c>
      <c r="Q62" s="173"/>
      <c r="R62" s="42"/>
      <c r="S62" s="45"/>
      <c r="T62" s="45"/>
      <c r="U62" s="41"/>
      <c r="V62" s="41"/>
      <c r="W62" s="26"/>
      <c r="X62" s="26"/>
      <c r="Y62" s="27"/>
    </row>
    <row r="63" spans="1:25">
      <c r="A63" s="54">
        <v>100</v>
      </c>
      <c r="B63" s="173" t="e">
        <f t="shared" si="6"/>
        <v>#REF!</v>
      </c>
      <c r="C63" s="173" t="e">
        <f t="shared" si="7"/>
        <v>#REF!</v>
      </c>
      <c r="D63" s="173" t="e">
        <f t="shared" si="8"/>
        <v>#REF!</v>
      </c>
      <c r="E63" s="173" t="e">
        <f t="shared" si="9"/>
        <v>#REF!</v>
      </c>
      <c r="F63" s="173"/>
      <c r="G63" s="55"/>
      <c r="H63" s="173"/>
      <c r="I63" s="173"/>
      <c r="J63" s="54"/>
      <c r="K63" s="172"/>
      <c r="L63" s="54">
        <v>100</v>
      </c>
      <c r="M63" s="173">
        <f t="shared" si="10"/>
        <v>132.30952201256898</v>
      </c>
      <c r="N63" s="173">
        <f t="shared" si="11"/>
        <v>74.904545674291981</v>
      </c>
      <c r="O63" s="173">
        <f t="shared" si="12"/>
        <v>35.297921651250199</v>
      </c>
      <c r="P63" s="173">
        <f t="shared" si="13"/>
        <v>19.794894693450992</v>
      </c>
      <c r="Q63" s="173"/>
      <c r="R63" s="42"/>
      <c r="S63" s="45"/>
      <c r="T63" s="45"/>
      <c r="U63" s="41"/>
      <c r="V63" s="41"/>
      <c r="W63" s="26"/>
      <c r="X63" s="26"/>
      <c r="Y63" s="27"/>
    </row>
    <row r="64" spans="1:25">
      <c r="A64" s="54">
        <v>125</v>
      </c>
      <c r="B64" s="173" t="e">
        <f t="shared" si="6"/>
        <v>#REF!</v>
      </c>
      <c r="C64" s="173" t="e">
        <f t="shared" si="7"/>
        <v>#REF!</v>
      </c>
      <c r="D64" s="173" t="e">
        <f t="shared" si="8"/>
        <v>#REF!</v>
      </c>
      <c r="E64" s="173" t="e">
        <f t="shared" si="9"/>
        <v>#REF!</v>
      </c>
      <c r="F64" s="173"/>
      <c r="G64" s="55"/>
      <c r="H64" s="173"/>
      <c r="I64" s="173"/>
      <c r="J64" s="54"/>
      <c r="K64" s="172"/>
      <c r="L64" s="54">
        <v>125</v>
      </c>
      <c r="M64" s="173">
        <f t="shared" si="10"/>
        <v>158.9436957283562</v>
      </c>
      <c r="N64" s="173">
        <f t="shared" si="11"/>
        <v>89.943527769253137</v>
      </c>
      <c r="O64" s="173">
        <f t="shared" si="12"/>
        <v>42.379496372708466</v>
      </c>
      <c r="P64" s="173">
        <f t="shared" si="13"/>
        <v>23.827978273329716</v>
      </c>
      <c r="Q64" s="173"/>
      <c r="R64" s="42"/>
      <c r="S64" s="45"/>
      <c r="T64" s="45"/>
      <c r="U64" s="41"/>
      <c r="V64" s="41"/>
      <c r="W64" s="26"/>
      <c r="X64" s="26"/>
      <c r="Y64" s="27"/>
    </row>
    <row r="65" spans="1:25">
      <c r="A65" s="54">
        <v>150</v>
      </c>
      <c r="B65" s="173" t="e">
        <f t="shared" si="6"/>
        <v>#REF!</v>
      </c>
      <c r="C65" s="173" t="e">
        <f t="shared" si="7"/>
        <v>#REF!</v>
      </c>
      <c r="D65" s="173" t="e">
        <f t="shared" si="8"/>
        <v>#REF!</v>
      </c>
      <c r="E65" s="173" t="e">
        <f t="shared" si="9"/>
        <v>#REF!</v>
      </c>
      <c r="F65" s="173"/>
      <c r="G65" s="54"/>
      <c r="H65" s="54"/>
      <c r="I65" s="54"/>
      <c r="J65" s="54"/>
      <c r="K65" s="172"/>
      <c r="L65" s="54">
        <v>150</v>
      </c>
      <c r="M65" s="173">
        <f t="shared" si="10"/>
        <v>184.50108331773254</v>
      </c>
      <c r="N65" s="173">
        <f t="shared" si="11"/>
        <v>104.36637772813567</v>
      </c>
      <c r="O65" s="173">
        <f t="shared" si="12"/>
        <v>49.170482586341848</v>
      </c>
      <c r="P65" s="173">
        <f t="shared" si="13"/>
        <v>27.708129601246267</v>
      </c>
      <c r="Q65" s="173"/>
      <c r="R65" s="41"/>
      <c r="S65" s="41"/>
      <c r="T65" s="41"/>
      <c r="U65" s="41"/>
      <c r="V65" s="41"/>
      <c r="W65" s="26"/>
      <c r="X65" s="26"/>
      <c r="Y65" s="27"/>
    </row>
    <row r="66" spans="1:25">
      <c r="A66" s="54">
        <v>175</v>
      </c>
      <c r="B66" s="173" t="e">
        <f t="shared" si="6"/>
        <v>#REF!</v>
      </c>
      <c r="C66" s="173" t="e">
        <f t="shared" si="7"/>
        <v>#REF!</v>
      </c>
      <c r="D66" s="173" t="e">
        <f t="shared" si="8"/>
        <v>#REF!</v>
      </c>
      <c r="E66" s="173" t="e">
        <f t="shared" si="9"/>
        <v>#REF!</v>
      </c>
      <c r="F66" s="173"/>
      <c r="G66" s="54"/>
      <c r="H66" s="54"/>
      <c r="I66" s="54"/>
      <c r="J66" s="54"/>
      <c r="K66" s="208"/>
      <c r="L66" s="54">
        <v>175</v>
      </c>
      <c r="M66" s="173">
        <f t="shared" si="10"/>
        <v>209.17434963377309</v>
      </c>
      <c r="N66" s="173">
        <f t="shared" si="11"/>
        <v>118.28334635121104</v>
      </c>
      <c r="O66" s="173">
        <f t="shared" si="12"/>
        <v>55.722965466172141</v>
      </c>
      <c r="P66" s="173">
        <f t="shared" si="13"/>
        <v>31.462723620682343</v>
      </c>
      <c r="Q66" s="173"/>
      <c r="R66" s="41"/>
      <c r="S66" s="41"/>
      <c r="T66" s="41"/>
      <c r="U66" s="41"/>
      <c r="V66" s="41"/>
      <c r="W66" s="26"/>
      <c r="X66" s="26"/>
      <c r="Y66" s="27"/>
    </row>
    <row r="67" spans="1:25">
      <c r="A67" s="54">
        <v>200</v>
      </c>
      <c r="B67" s="173" t="e">
        <f t="shared" si="6"/>
        <v>#REF!</v>
      </c>
      <c r="C67" s="173" t="e">
        <f t="shared" si="7"/>
        <v>#REF!</v>
      </c>
      <c r="D67" s="173" t="e">
        <f t="shared" si="8"/>
        <v>#REF!</v>
      </c>
      <c r="E67" s="173" t="e">
        <f t="shared" si="9"/>
        <v>#REF!</v>
      </c>
      <c r="F67" s="54"/>
      <c r="G67" s="54"/>
      <c r="H67" s="54"/>
      <c r="I67" s="54"/>
      <c r="J67" s="54"/>
      <c r="K67" s="208"/>
      <c r="L67" s="54">
        <v>200</v>
      </c>
      <c r="M67" s="173">
        <f t="shared" si="10"/>
        <v>233.09882879933215</v>
      </c>
      <c r="N67" s="173">
        <f t="shared" si="11"/>
        <v>131.7718762244015</v>
      </c>
      <c r="O67" s="173">
        <f t="shared" si="12"/>
        <v>62.073518542799704</v>
      </c>
      <c r="P67" s="173">
        <f t="shared" si="13"/>
        <v>35.110987737493126</v>
      </c>
      <c r="Q67" s="54"/>
      <c r="R67" s="41"/>
      <c r="S67" s="41"/>
      <c r="T67" s="41"/>
      <c r="U67" s="41"/>
      <c r="V67" s="41"/>
      <c r="W67" s="26"/>
      <c r="X67" s="26"/>
      <c r="Y67" s="27"/>
    </row>
    <row r="68" spans="1:25">
      <c r="A68" s="54">
        <v>225</v>
      </c>
      <c r="B68" s="173" t="e">
        <f t="shared" si="6"/>
        <v>#REF!</v>
      </c>
      <c r="C68" s="173" t="e">
        <f t="shared" si="7"/>
        <v>#REF!</v>
      </c>
      <c r="D68" s="173" t="e">
        <f t="shared" si="8"/>
        <v>#REF!</v>
      </c>
      <c r="E68" s="173" t="e">
        <f t="shared" si="9"/>
        <v>#REF!</v>
      </c>
      <c r="F68" s="54"/>
      <c r="G68" s="54"/>
      <c r="H68" s="54"/>
      <c r="I68" s="54"/>
      <c r="J68" s="54"/>
      <c r="K68" s="208"/>
      <c r="L68" s="54">
        <v>225</v>
      </c>
      <c r="M68" s="173">
        <f t="shared" si="10"/>
        <v>256.37470399441884</v>
      </c>
      <c r="N68" s="173">
        <f t="shared" si="11"/>
        <v>144.88929466146902</v>
      </c>
      <c r="O68" s="173">
        <f t="shared" si="12"/>
        <v>68.249207870575603</v>
      </c>
      <c r="P68" s="173">
        <f t="shared" si="13"/>
        <v>38.667154300763094</v>
      </c>
      <c r="Q68" s="54"/>
      <c r="R68" s="41"/>
      <c r="S68" s="41"/>
      <c r="T68" s="41"/>
      <c r="U68" s="41"/>
      <c r="V68" s="41"/>
      <c r="W68" s="26"/>
      <c r="X68" s="26"/>
      <c r="Y68" s="27"/>
    </row>
    <row r="69" spans="1:25">
      <c r="A69" s="54">
        <v>250</v>
      </c>
      <c r="B69" s="173" t="e">
        <f t="shared" si="6"/>
        <v>#REF!</v>
      </c>
      <c r="C69" s="173" t="e">
        <f t="shared" si="7"/>
        <v>#REF!</v>
      </c>
      <c r="D69" s="173" t="e">
        <f t="shared" si="8"/>
        <v>#REF!</v>
      </c>
      <c r="E69" s="173" t="e">
        <f t="shared" si="9"/>
        <v>#REF!</v>
      </c>
      <c r="F69" s="54"/>
      <c r="G69" s="54"/>
      <c r="H69" s="54"/>
      <c r="I69" s="54"/>
      <c r="J69" s="54"/>
      <c r="K69" s="208"/>
      <c r="L69" s="54">
        <v>250</v>
      </c>
      <c r="M69" s="173">
        <f t="shared" si="10"/>
        <v>279.0790636827744</v>
      </c>
      <c r="N69" s="173">
        <f t="shared" si="11"/>
        <v>157.67971309144406</v>
      </c>
      <c r="O69" s="173">
        <f t="shared" si="12"/>
        <v>74.270854692797357</v>
      </c>
      <c r="P69" s="173">
        <f t="shared" si="13"/>
        <v>42.142174057587326</v>
      </c>
      <c r="Q69" s="54"/>
      <c r="R69" s="41"/>
      <c r="S69" s="41"/>
      <c r="T69" s="41"/>
      <c r="U69" s="41"/>
      <c r="V69" s="41"/>
      <c r="W69" s="26"/>
      <c r="X69" s="26"/>
      <c r="Y69" s="27"/>
    </row>
    <row r="70" spans="1:25">
      <c r="A70" s="54">
        <v>275</v>
      </c>
      <c r="B70" s="173" t="e">
        <f t="shared" si="6"/>
        <v>#REF!</v>
      </c>
      <c r="C70" s="173" t="e">
        <f t="shared" si="7"/>
        <v>#REF!</v>
      </c>
      <c r="D70" s="173" t="e">
        <f t="shared" si="8"/>
        <v>#REF!</v>
      </c>
      <c r="E70" s="173" t="e">
        <f t="shared" si="9"/>
        <v>#REF!</v>
      </c>
      <c r="F70" s="54"/>
      <c r="G70" s="54"/>
      <c r="H70" s="54"/>
      <c r="I70" s="54"/>
      <c r="J70" s="54"/>
      <c r="K70" s="208"/>
      <c r="L70" s="54">
        <v>275</v>
      </c>
      <c r="M70" s="173">
        <f t="shared" si="10"/>
        <v>301.27301842146471</v>
      </c>
      <c r="N70" s="173">
        <f t="shared" si="11"/>
        <v>170.17809973100717</v>
      </c>
      <c r="O70" s="173">
        <f t="shared" si="12"/>
        <v>80.154960886424305</v>
      </c>
      <c r="P70" s="173">
        <f t="shared" si="13"/>
        <v>45.544727540776208</v>
      </c>
      <c r="Q70" s="54"/>
      <c r="R70" s="41"/>
      <c r="S70" s="41"/>
      <c r="T70" s="41"/>
      <c r="U70" s="41"/>
      <c r="V70" s="41"/>
      <c r="W70" s="26"/>
      <c r="X70" s="26"/>
      <c r="Y70" s="27"/>
    </row>
    <row r="71" spans="1:25">
      <c r="A71" s="54">
        <v>300</v>
      </c>
      <c r="B71" s="173" t="e">
        <f t="shared" si="6"/>
        <v>#REF!</v>
      </c>
      <c r="C71" s="173" t="e">
        <f t="shared" si="7"/>
        <v>#REF!</v>
      </c>
      <c r="D71" s="173" t="e">
        <f t="shared" si="8"/>
        <v>#REF!</v>
      </c>
      <c r="E71" s="173" t="e">
        <f t="shared" si="9"/>
        <v>#REF!</v>
      </c>
      <c r="F71" s="54"/>
      <c r="G71" s="54"/>
      <c r="H71" s="54"/>
      <c r="I71" s="54"/>
      <c r="J71" s="54"/>
      <c r="K71" s="208"/>
      <c r="L71" s="54">
        <v>300</v>
      </c>
      <c r="M71" s="173">
        <f t="shared" si="10"/>
        <v>323.00617173226749</v>
      </c>
      <c r="N71" s="173">
        <f t="shared" si="11"/>
        <v>182.4128380636748</v>
      </c>
      <c r="O71" s="173">
        <f t="shared" si="12"/>
        <v>85.91491826874676</v>
      </c>
      <c r="P71" s="173">
        <f t="shared" si="13"/>
        <v>48.881860398604772</v>
      </c>
      <c r="Q71" s="54"/>
      <c r="R71" s="41"/>
      <c r="S71" s="41"/>
      <c r="T71" s="41"/>
      <c r="U71" s="41"/>
      <c r="V71" s="41"/>
      <c r="W71" s="26"/>
      <c r="X71" s="26"/>
      <c r="Y71" s="27"/>
    </row>
    <row r="72" spans="1:2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208"/>
      <c r="L72" s="54"/>
      <c r="M72" s="54"/>
      <c r="N72" s="54"/>
      <c r="O72" s="54"/>
      <c r="P72" s="54"/>
      <c r="Q72" s="54"/>
      <c r="R72" s="41"/>
      <c r="S72" s="41"/>
      <c r="T72" s="41"/>
      <c r="U72" s="41"/>
      <c r="V72" s="41"/>
      <c r="W72" s="26"/>
      <c r="X72" s="26"/>
      <c r="Y72" s="27"/>
    </row>
    <row r="73" spans="1:2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208"/>
      <c r="L73" s="54"/>
      <c r="M73" s="54"/>
      <c r="N73" s="54"/>
      <c r="O73" s="54"/>
      <c r="P73" s="54"/>
      <c r="Q73" s="54"/>
      <c r="R73" s="41"/>
      <c r="S73" s="41"/>
      <c r="T73" s="41"/>
      <c r="U73" s="41"/>
      <c r="V73" s="41"/>
      <c r="W73" s="26"/>
      <c r="X73" s="26"/>
      <c r="Y73" s="27"/>
    </row>
    <row r="74" spans="1:25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208"/>
      <c r="L74" s="54"/>
      <c r="M74" s="54"/>
      <c r="N74" s="54"/>
      <c r="O74" s="54"/>
      <c r="P74" s="54"/>
      <c r="Q74" s="54"/>
      <c r="R74" s="41"/>
      <c r="S74" s="41"/>
      <c r="T74" s="41"/>
      <c r="U74" s="41"/>
      <c r="V74" s="41"/>
      <c r="W74" s="26"/>
      <c r="X74" s="26"/>
      <c r="Y74" s="27"/>
    </row>
    <row r="75" spans="1:25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208"/>
      <c r="L75" s="54"/>
      <c r="M75" s="54"/>
      <c r="N75" s="54"/>
      <c r="O75" s="54"/>
      <c r="P75" s="54"/>
      <c r="Q75" s="54"/>
      <c r="R75" s="41"/>
      <c r="S75" s="41"/>
      <c r="T75" s="41"/>
      <c r="U75" s="41"/>
      <c r="V75" s="41"/>
      <c r="W75" s="26"/>
      <c r="X75" s="26"/>
      <c r="Y75" s="27"/>
    </row>
    <row r="76" spans="1:25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208"/>
      <c r="L76" s="54"/>
      <c r="M76" s="54"/>
      <c r="N76" s="54"/>
      <c r="O76" s="54"/>
      <c r="P76" s="54"/>
      <c r="Q76" s="54"/>
      <c r="R76" s="41"/>
      <c r="S76" s="41"/>
      <c r="T76" s="41"/>
      <c r="U76" s="41"/>
      <c r="V76" s="41"/>
      <c r="W76" s="26"/>
      <c r="X76" s="26"/>
      <c r="Y76" s="27"/>
    </row>
    <row r="77" spans="1:25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208"/>
      <c r="L77" s="54"/>
      <c r="M77" s="54"/>
      <c r="N77" s="54"/>
      <c r="O77" s="54"/>
      <c r="P77" s="54"/>
      <c r="Q77" s="54"/>
      <c r="R77" s="41"/>
      <c r="S77" s="41"/>
      <c r="T77" s="41"/>
      <c r="U77" s="41"/>
      <c r="V77" s="41"/>
      <c r="W77" s="26"/>
      <c r="X77" s="26"/>
      <c r="Y77" s="27"/>
    </row>
    <row r="78" spans="1:25">
      <c r="A78" s="159"/>
      <c r="B78" s="159"/>
      <c r="C78" s="159"/>
      <c r="D78" s="159"/>
      <c r="E78" s="159"/>
      <c r="F78" s="159"/>
      <c r="G78" s="159"/>
      <c r="H78" s="159"/>
      <c r="I78" s="159"/>
      <c r="J78" s="159"/>
      <c r="K78" s="209"/>
      <c r="L78" s="159"/>
      <c r="M78" s="159"/>
      <c r="N78" s="159"/>
      <c r="O78" s="159"/>
      <c r="P78" s="159"/>
      <c r="Q78" s="159"/>
      <c r="V78" s="26"/>
      <c r="W78" s="26"/>
      <c r="X78" s="26"/>
      <c r="Y78" s="27"/>
    </row>
    <row r="79" spans="1:25">
      <c r="A79" s="159"/>
      <c r="B79" s="159"/>
      <c r="C79" s="159"/>
      <c r="D79" s="159"/>
      <c r="E79" s="159"/>
      <c r="F79" s="159"/>
      <c r="G79" s="159"/>
      <c r="H79" s="159"/>
      <c r="I79" s="159"/>
      <c r="J79" s="159"/>
      <c r="K79" s="209"/>
      <c r="L79" s="159"/>
      <c r="M79" s="159"/>
      <c r="N79" s="159"/>
      <c r="O79" s="159"/>
      <c r="P79" s="159"/>
      <c r="Q79" s="159"/>
      <c r="V79" s="26"/>
      <c r="W79" s="26"/>
      <c r="X79" s="26"/>
      <c r="Y79" s="27"/>
    </row>
    <row r="80" spans="1:25">
      <c r="A80" s="159"/>
      <c r="B80" s="159"/>
      <c r="C80" s="159"/>
      <c r="D80" s="159"/>
      <c r="E80" s="159"/>
      <c r="F80" s="159"/>
      <c r="G80" s="159"/>
      <c r="H80" s="159"/>
      <c r="I80" s="159"/>
      <c r="J80" s="159"/>
      <c r="K80" s="209"/>
      <c r="L80" s="159"/>
      <c r="M80" s="159"/>
      <c r="N80" s="159"/>
      <c r="O80" s="159"/>
      <c r="P80" s="159"/>
      <c r="Q80" s="159"/>
      <c r="V80" s="26"/>
      <c r="W80" s="26"/>
      <c r="X80" s="26"/>
      <c r="Y80" s="27"/>
    </row>
    <row r="81" spans="1:25">
      <c r="A81" s="159"/>
      <c r="B81" s="159"/>
      <c r="C81" s="159"/>
      <c r="D81" s="159"/>
      <c r="E81" s="159"/>
      <c r="F81" s="159"/>
      <c r="G81" s="159"/>
      <c r="H81" s="159"/>
      <c r="I81" s="159"/>
      <c r="J81" s="159"/>
      <c r="K81" s="209"/>
      <c r="L81" s="159"/>
      <c r="M81" s="159"/>
      <c r="N81" s="159"/>
      <c r="O81" s="159"/>
      <c r="P81" s="159"/>
      <c r="Q81" s="159"/>
      <c r="V81" s="26"/>
      <c r="W81" s="26"/>
      <c r="X81" s="26"/>
      <c r="Y81" s="27"/>
    </row>
    <row r="82" spans="1:25">
      <c r="A82" s="159"/>
      <c r="B82" s="159"/>
      <c r="C82" s="159"/>
      <c r="D82" s="159"/>
      <c r="E82" s="159"/>
      <c r="F82" s="159"/>
      <c r="G82" s="159"/>
      <c r="H82" s="159"/>
      <c r="I82" s="159"/>
      <c r="J82" s="159"/>
      <c r="K82" s="209"/>
      <c r="L82" s="159"/>
      <c r="M82" s="159"/>
      <c r="N82" s="159"/>
      <c r="O82" s="159"/>
      <c r="P82" s="159"/>
      <c r="Q82" s="159"/>
      <c r="V82" s="26"/>
      <c r="W82" s="26"/>
      <c r="X82" s="26"/>
      <c r="Y82" s="27"/>
    </row>
    <row r="83" spans="1:25">
      <c r="A83" s="159"/>
      <c r="B83" s="159"/>
      <c r="C83" s="159"/>
      <c r="D83" s="159"/>
      <c r="E83" s="159"/>
      <c r="F83" s="159"/>
      <c r="G83" s="159"/>
      <c r="H83" s="159"/>
      <c r="I83" s="159"/>
      <c r="J83" s="159"/>
      <c r="K83" s="209"/>
      <c r="L83" s="159"/>
      <c r="M83" s="159"/>
      <c r="N83" s="159"/>
      <c r="O83" s="159"/>
      <c r="P83" s="159"/>
      <c r="Q83" s="159"/>
      <c r="V83" s="26"/>
      <c r="W83" s="26"/>
      <c r="X83" s="26"/>
      <c r="Y83" s="27"/>
    </row>
    <row r="84" spans="1:25">
      <c r="A84" s="159"/>
      <c r="B84" s="159"/>
      <c r="C84" s="159"/>
      <c r="D84" s="159"/>
      <c r="E84" s="159"/>
      <c r="F84" s="159"/>
      <c r="G84" s="159"/>
      <c r="H84" s="159"/>
      <c r="I84" s="159"/>
      <c r="J84" s="159"/>
      <c r="K84" s="209"/>
      <c r="L84" s="159"/>
      <c r="M84" s="159"/>
      <c r="N84" s="159"/>
      <c r="O84" s="159"/>
      <c r="P84" s="159"/>
      <c r="Q84" s="159"/>
      <c r="V84" s="26"/>
      <c r="W84" s="26"/>
      <c r="X84" s="26"/>
      <c r="Y84" s="27"/>
    </row>
    <row r="85" spans="1:25">
      <c r="I85" s="26"/>
      <c r="J85" s="26"/>
      <c r="K85" s="34"/>
      <c r="V85" s="26"/>
      <c r="W85" s="26"/>
      <c r="X85" s="26"/>
      <c r="Y85" s="27"/>
    </row>
    <row r="86" spans="1:25">
      <c r="I86" s="26"/>
      <c r="J86" s="26"/>
      <c r="K86" s="34"/>
      <c r="V86" s="26"/>
      <c r="W86" s="26"/>
      <c r="X86" s="26"/>
      <c r="Y86" s="27"/>
    </row>
    <row r="87" spans="1:25">
      <c r="I87" s="26"/>
      <c r="J87" s="26"/>
      <c r="K87" s="34"/>
      <c r="V87" s="26"/>
      <c r="W87" s="26"/>
      <c r="X87" s="26"/>
      <c r="Y87" s="27"/>
    </row>
    <row r="88" spans="1:25">
      <c r="I88" s="26"/>
      <c r="J88" s="26"/>
      <c r="K88" s="34"/>
      <c r="V88" s="26"/>
      <c r="W88" s="26"/>
      <c r="X88" s="26"/>
      <c r="Y88" s="27"/>
    </row>
    <row r="89" spans="1:25">
      <c r="I89" s="26"/>
      <c r="J89" s="26"/>
      <c r="K89" s="34"/>
      <c r="V89" s="26"/>
      <c r="W89" s="26"/>
      <c r="X89" s="26"/>
      <c r="Y89" s="27"/>
    </row>
    <row r="90" spans="1:25">
      <c r="I90" s="26"/>
      <c r="J90" s="26"/>
      <c r="K90" s="34"/>
      <c r="V90" s="26"/>
      <c r="W90" s="26"/>
      <c r="X90" s="26"/>
      <c r="Y90" s="27"/>
    </row>
    <row r="91" spans="1:25">
      <c r="I91" s="26"/>
      <c r="J91" s="26"/>
      <c r="K91" s="34"/>
      <c r="V91" s="26"/>
      <c r="W91" s="26"/>
      <c r="X91" s="26"/>
      <c r="Y91" s="27"/>
    </row>
    <row r="92" spans="1:25">
      <c r="I92" s="26"/>
      <c r="J92" s="26"/>
      <c r="K92" s="34"/>
      <c r="V92" s="26"/>
      <c r="W92" s="26"/>
      <c r="X92" s="26"/>
      <c r="Y92" s="27"/>
    </row>
    <row r="93" spans="1:25">
      <c r="I93" s="26"/>
      <c r="J93" s="26"/>
      <c r="K93" s="34"/>
      <c r="V93" s="26"/>
      <c r="W93" s="26"/>
      <c r="X93" s="26"/>
      <c r="Y93" s="27"/>
    </row>
    <row r="94" spans="1:25">
      <c r="I94" s="26"/>
      <c r="J94" s="26"/>
      <c r="K94" s="34"/>
      <c r="V94" s="26"/>
      <c r="W94" s="26"/>
      <c r="X94" s="26"/>
      <c r="Y94" s="27"/>
    </row>
    <row r="95" spans="1:25">
      <c r="I95" s="26"/>
      <c r="J95" s="26"/>
      <c r="K95" s="34"/>
      <c r="V95" s="26"/>
      <c r="W95" s="26"/>
      <c r="X95" s="26"/>
      <c r="Y95" s="27"/>
    </row>
    <row r="96" spans="1:25">
      <c r="I96" s="26"/>
      <c r="J96" s="26"/>
      <c r="K96" s="34"/>
      <c r="V96" s="26"/>
      <c r="W96" s="26"/>
      <c r="X96" s="26"/>
      <c r="Y96" s="27"/>
    </row>
    <row r="97" spans="9:25">
      <c r="I97" s="26"/>
      <c r="J97" s="26"/>
      <c r="K97" s="34"/>
      <c r="V97" s="26"/>
      <c r="W97" s="26"/>
      <c r="X97" s="26"/>
      <c r="Y97" s="27"/>
    </row>
    <row r="98" spans="9:25">
      <c r="I98" s="26"/>
      <c r="J98" s="26"/>
      <c r="K98" s="34"/>
      <c r="V98" s="26"/>
      <c r="W98" s="26"/>
      <c r="X98" s="26"/>
      <c r="Y98" s="27"/>
    </row>
    <row r="99" spans="9:25">
      <c r="I99" s="26"/>
      <c r="J99" s="26"/>
      <c r="K99" s="34"/>
      <c r="V99" s="26"/>
      <c r="W99" s="26"/>
      <c r="X99" s="26"/>
      <c r="Y99" s="27"/>
    </row>
    <row r="100" spans="9:25">
      <c r="I100" s="26"/>
      <c r="J100" s="26"/>
      <c r="K100" s="34"/>
      <c r="V100" s="26"/>
      <c r="W100" s="26"/>
      <c r="X100" s="26"/>
      <c r="Y100" s="27"/>
    </row>
    <row r="101" spans="9:25">
      <c r="I101" s="26"/>
      <c r="J101" s="26"/>
      <c r="K101" s="34"/>
      <c r="V101" s="26"/>
      <c r="W101" s="26"/>
      <c r="X101" s="26"/>
      <c r="Y101" s="27"/>
    </row>
    <row r="102" spans="9:25">
      <c r="V102" s="26"/>
      <c r="W102" s="26"/>
    </row>
    <row r="103" spans="9:25">
      <c r="V103" s="26"/>
      <c r="W103" s="26"/>
    </row>
    <row r="104" spans="9:25">
      <c r="V104" s="26"/>
      <c r="W104" s="26"/>
    </row>
    <row r="105" spans="9:25">
      <c r="V105" s="26"/>
      <c r="W105" s="26"/>
    </row>
    <row r="106" spans="9:25">
      <c r="V106" s="26"/>
      <c r="W106" s="26"/>
    </row>
    <row r="107" spans="9:25">
      <c r="V107" s="26"/>
      <c r="W107" s="26"/>
    </row>
    <row r="108" spans="9:25">
      <c r="V108" s="26"/>
      <c r="W108" s="26"/>
    </row>
    <row r="109" spans="9:25">
      <c r="V109" s="26"/>
      <c r="W109" s="26"/>
    </row>
    <row r="110" spans="9:25">
      <c r="V110" s="26"/>
      <c r="W110" s="26"/>
    </row>
    <row r="111" spans="9:25">
      <c r="V111" s="26"/>
      <c r="W111" s="26"/>
    </row>
    <row r="112" spans="9:25">
      <c r="V112" s="26"/>
      <c r="W112" s="26"/>
    </row>
    <row r="113" spans="9:28" s="27" customFormat="1">
      <c r="I113" s="34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Y113" s="26"/>
      <c r="Z113" s="26"/>
      <c r="AA113" s="26"/>
      <c r="AB113" s="71"/>
    </row>
    <row r="114" spans="9:28" s="27" customFormat="1">
      <c r="I114" s="34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Y114" s="26"/>
      <c r="Z114" s="26"/>
      <c r="AA114" s="26"/>
      <c r="AB114" s="71"/>
    </row>
    <row r="115" spans="9:28" s="27" customFormat="1">
      <c r="I115" s="34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Y115" s="26"/>
      <c r="Z115" s="26"/>
      <c r="AA115" s="26"/>
      <c r="AB115" s="71"/>
    </row>
    <row r="116" spans="9:28" s="27" customFormat="1">
      <c r="I116" s="34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Y116" s="26"/>
      <c r="Z116" s="26"/>
      <c r="AA116" s="26"/>
      <c r="AB116" s="71"/>
    </row>
    <row r="117" spans="9:28" s="27" customFormat="1">
      <c r="I117" s="34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Y117" s="26"/>
      <c r="Z117" s="26"/>
      <c r="AA117" s="26"/>
      <c r="AB117" s="71"/>
    </row>
    <row r="118" spans="9:28" s="27" customFormat="1">
      <c r="I118" s="34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Y118" s="26"/>
      <c r="Z118" s="26"/>
      <c r="AA118" s="26"/>
      <c r="AB118" s="71"/>
    </row>
    <row r="119" spans="9:28" s="27" customFormat="1">
      <c r="I119" s="34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Y119" s="26"/>
      <c r="Z119" s="26"/>
      <c r="AA119" s="26"/>
      <c r="AB119" s="71"/>
    </row>
    <row r="120" spans="9:28" s="27" customFormat="1">
      <c r="I120" s="34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Y120" s="26"/>
      <c r="Z120" s="26"/>
      <c r="AA120" s="26"/>
      <c r="AB120" s="71"/>
    </row>
    <row r="121" spans="9:28" s="27" customFormat="1">
      <c r="I121" s="34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Y121" s="26"/>
      <c r="Z121" s="26"/>
      <c r="AA121" s="26"/>
      <c r="AB121" s="71"/>
    </row>
    <row r="122" spans="9:28" s="27" customFormat="1">
      <c r="I122" s="34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Y122" s="26"/>
      <c r="Z122" s="26"/>
      <c r="AA122" s="26"/>
      <c r="AB122" s="71"/>
    </row>
    <row r="123" spans="9:28" s="27" customFormat="1">
      <c r="I123" s="34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Y123" s="26"/>
      <c r="Z123" s="26"/>
      <c r="AA123" s="26"/>
      <c r="AB123" s="71"/>
    </row>
    <row r="124" spans="9:28" s="27" customFormat="1">
      <c r="I124" s="34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Y124" s="26"/>
      <c r="Z124" s="26"/>
      <c r="AA124" s="26"/>
      <c r="AB124" s="71"/>
    </row>
    <row r="125" spans="9:28" s="27" customFormat="1">
      <c r="I125" s="34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Y125" s="26"/>
      <c r="Z125" s="26"/>
      <c r="AA125" s="26"/>
      <c r="AB125" s="71"/>
    </row>
    <row r="126" spans="9:28" s="27" customFormat="1">
      <c r="I126" s="34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Y126" s="26"/>
      <c r="Z126" s="26"/>
      <c r="AA126" s="26"/>
      <c r="AB126" s="71"/>
    </row>
    <row r="127" spans="9:28" s="27" customFormat="1">
      <c r="I127" s="34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Y127" s="26"/>
      <c r="Z127" s="26"/>
      <c r="AA127" s="26"/>
      <c r="AB127" s="71"/>
    </row>
    <row r="128" spans="9:28" s="27" customFormat="1">
      <c r="I128" s="34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Y128" s="26"/>
      <c r="Z128" s="26"/>
      <c r="AA128" s="26"/>
      <c r="AB128" s="71"/>
    </row>
    <row r="129" spans="9:28" s="27" customFormat="1">
      <c r="I129" s="34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Y129" s="26"/>
      <c r="Z129" s="26"/>
      <c r="AA129" s="26"/>
      <c r="AB129" s="71"/>
    </row>
    <row r="130" spans="9:28" s="27" customFormat="1">
      <c r="I130" s="34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Y130" s="26"/>
      <c r="Z130" s="26"/>
      <c r="AA130" s="26"/>
      <c r="AB130" s="71"/>
    </row>
    <row r="131" spans="9:28" s="27" customFormat="1">
      <c r="I131" s="34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Y131" s="26"/>
      <c r="Z131" s="26"/>
      <c r="AA131" s="26"/>
      <c r="AB131" s="71"/>
    </row>
    <row r="132" spans="9:28" s="27" customFormat="1">
      <c r="I132" s="34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Y132" s="26"/>
      <c r="Z132" s="26"/>
      <c r="AA132" s="26"/>
      <c r="AB132" s="71"/>
    </row>
    <row r="133" spans="9:28" s="27" customFormat="1">
      <c r="I133" s="34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Y133" s="26"/>
      <c r="Z133" s="26"/>
      <c r="AA133" s="26"/>
      <c r="AB133" s="71"/>
    </row>
    <row r="134" spans="9:28" s="27" customFormat="1">
      <c r="I134" s="34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Y134" s="26"/>
      <c r="Z134" s="26"/>
      <c r="AA134" s="26"/>
      <c r="AB134" s="71"/>
    </row>
    <row r="135" spans="9:28" s="27" customFormat="1">
      <c r="I135" s="34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Y135" s="26"/>
      <c r="Z135" s="26"/>
      <c r="AA135" s="26"/>
      <c r="AB135" s="71"/>
    </row>
    <row r="136" spans="9:28" s="27" customFormat="1">
      <c r="I136" s="34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Y136" s="26"/>
      <c r="Z136" s="26"/>
      <c r="AA136" s="26"/>
      <c r="AB136" s="71"/>
    </row>
    <row r="137" spans="9:28" s="27" customFormat="1">
      <c r="I137" s="34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Y137" s="26"/>
      <c r="Z137" s="26"/>
      <c r="AA137" s="26"/>
      <c r="AB137" s="71"/>
    </row>
    <row r="138" spans="9:28" s="27" customFormat="1">
      <c r="I138" s="34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Y138" s="26"/>
      <c r="Z138" s="26"/>
      <c r="AA138" s="26"/>
      <c r="AB138" s="71"/>
    </row>
    <row r="139" spans="9:28" s="27" customFormat="1">
      <c r="I139" s="34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Y139" s="26"/>
      <c r="Z139" s="26"/>
      <c r="AA139" s="26"/>
      <c r="AB139" s="71"/>
    </row>
    <row r="140" spans="9:28" s="27" customFormat="1">
      <c r="I140" s="34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Y140" s="26"/>
      <c r="Z140" s="26"/>
      <c r="AA140" s="26"/>
      <c r="AB140" s="71"/>
    </row>
    <row r="141" spans="9:28" s="27" customFormat="1">
      <c r="I141" s="34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Y141" s="26"/>
      <c r="Z141" s="26"/>
      <c r="AA141" s="26"/>
      <c r="AB141" s="71"/>
    </row>
    <row r="142" spans="9:28" s="27" customFormat="1">
      <c r="I142" s="34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Y142" s="26"/>
      <c r="Z142" s="26"/>
      <c r="AA142" s="26"/>
      <c r="AB142" s="71"/>
    </row>
    <row r="143" spans="9:28" s="27" customFormat="1">
      <c r="I143" s="34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Y143" s="26"/>
      <c r="Z143" s="26"/>
      <c r="AA143" s="26"/>
      <c r="AB143" s="71"/>
    </row>
    <row r="144" spans="9:28" s="27" customFormat="1">
      <c r="I144" s="34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Y144" s="26"/>
      <c r="Z144" s="26"/>
      <c r="AA144" s="26"/>
      <c r="AB144" s="71"/>
    </row>
    <row r="145" spans="9:28" s="27" customFormat="1">
      <c r="I145" s="34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Y145" s="26"/>
      <c r="Z145" s="26"/>
      <c r="AA145" s="26"/>
      <c r="AB145" s="71"/>
    </row>
    <row r="146" spans="9:28" s="27" customFormat="1">
      <c r="I146" s="34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Y146" s="26"/>
      <c r="Z146" s="26"/>
      <c r="AA146" s="26"/>
      <c r="AB146" s="71"/>
    </row>
    <row r="147" spans="9:28" s="27" customFormat="1">
      <c r="I147" s="34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Y147" s="26"/>
      <c r="Z147" s="26"/>
      <c r="AA147" s="26"/>
      <c r="AB147" s="71"/>
    </row>
    <row r="148" spans="9:28" s="27" customFormat="1">
      <c r="I148" s="34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Y148" s="26"/>
      <c r="Z148" s="26"/>
      <c r="AA148" s="26"/>
      <c r="AB148" s="71"/>
    </row>
    <row r="149" spans="9:28" s="27" customFormat="1">
      <c r="I149" s="34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Y149" s="26"/>
      <c r="Z149" s="26"/>
      <c r="AA149" s="26"/>
      <c r="AB149" s="71"/>
    </row>
    <row r="150" spans="9:28" s="27" customFormat="1">
      <c r="I150" s="34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Y150" s="26"/>
      <c r="Z150" s="26"/>
      <c r="AA150" s="26"/>
      <c r="AB150" s="71"/>
    </row>
    <row r="151" spans="9:28" s="27" customFormat="1">
      <c r="I151" s="34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Y151" s="26"/>
      <c r="Z151" s="26"/>
      <c r="AA151" s="26"/>
      <c r="AB151" s="71"/>
    </row>
    <row r="152" spans="9:28" s="27" customFormat="1">
      <c r="I152" s="34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Y152" s="26"/>
      <c r="Z152" s="26"/>
      <c r="AA152" s="26"/>
      <c r="AB152" s="71"/>
    </row>
    <row r="153" spans="9:28" s="27" customFormat="1">
      <c r="I153" s="34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Y153" s="26"/>
      <c r="Z153" s="26"/>
      <c r="AA153" s="26"/>
      <c r="AB153" s="71"/>
    </row>
    <row r="154" spans="9:28" s="27" customFormat="1">
      <c r="I154" s="34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Y154" s="26"/>
      <c r="Z154" s="26"/>
      <c r="AA154" s="26"/>
      <c r="AB154" s="71"/>
    </row>
    <row r="155" spans="9:28" s="27" customFormat="1">
      <c r="I155" s="34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Y155" s="26"/>
      <c r="Z155" s="26"/>
      <c r="AA155" s="26"/>
      <c r="AB155" s="71"/>
    </row>
    <row r="156" spans="9:28" s="27" customFormat="1">
      <c r="I156" s="34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Y156" s="26"/>
      <c r="Z156" s="26"/>
      <c r="AA156" s="26"/>
      <c r="AB156" s="71"/>
    </row>
    <row r="157" spans="9:28" s="27" customFormat="1">
      <c r="I157" s="34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Y157" s="26"/>
      <c r="Z157" s="26"/>
      <c r="AA157" s="26"/>
      <c r="AB157" s="71"/>
    </row>
    <row r="158" spans="9:28" s="27" customFormat="1">
      <c r="I158" s="34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Y158" s="26"/>
      <c r="Z158" s="26"/>
      <c r="AA158" s="26"/>
      <c r="AB158" s="71"/>
    </row>
    <row r="159" spans="9:28" s="27" customFormat="1">
      <c r="I159" s="34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Y159" s="26"/>
      <c r="Z159" s="26"/>
      <c r="AA159" s="26"/>
      <c r="AB159" s="71"/>
    </row>
    <row r="160" spans="9:28" s="27" customFormat="1">
      <c r="I160" s="34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Y160" s="26"/>
      <c r="Z160" s="26"/>
      <c r="AA160" s="26"/>
      <c r="AB160" s="71"/>
    </row>
    <row r="161" spans="9:28" s="27" customFormat="1">
      <c r="I161" s="34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Y161" s="26"/>
      <c r="Z161" s="26"/>
      <c r="AA161" s="26"/>
      <c r="AB161" s="71"/>
    </row>
    <row r="162" spans="9:28" s="27" customFormat="1">
      <c r="I162" s="34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Y162" s="26"/>
      <c r="Z162" s="26"/>
      <c r="AA162" s="26"/>
      <c r="AB162" s="71"/>
    </row>
    <row r="163" spans="9:28" s="27" customFormat="1">
      <c r="I163" s="34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Y163" s="26"/>
      <c r="Z163" s="26"/>
      <c r="AA163" s="26"/>
      <c r="AB163" s="71"/>
    </row>
    <row r="164" spans="9:28" s="27" customFormat="1">
      <c r="I164" s="34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Y164" s="26"/>
      <c r="Z164" s="26"/>
      <c r="AA164" s="26"/>
      <c r="AB164" s="71"/>
    </row>
    <row r="165" spans="9:28" s="27" customFormat="1">
      <c r="I165" s="34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Y165" s="26"/>
      <c r="Z165" s="26"/>
      <c r="AA165" s="26"/>
      <c r="AB165" s="71"/>
    </row>
    <row r="166" spans="9:28" s="27" customFormat="1">
      <c r="I166" s="34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Y166" s="26"/>
      <c r="Z166" s="26"/>
      <c r="AA166" s="26"/>
      <c r="AB166" s="71"/>
    </row>
    <row r="167" spans="9:28" s="27" customFormat="1">
      <c r="I167" s="34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Y167" s="26"/>
      <c r="Z167" s="26"/>
      <c r="AA167" s="26"/>
      <c r="AB167" s="71"/>
    </row>
    <row r="168" spans="9:28" s="27" customFormat="1">
      <c r="I168" s="34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Y168" s="26"/>
      <c r="Z168" s="26"/>
      <c r="AA168" s="26"/>
      <c r="AB168" s="71"/>
    </row>
    <row r="169" spans="9:28" s="27" customFormat="1">
      <c r="I169" s="34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Y169" s="26"/>
      <c r="Z169" s="26"/>
      <c r="AA169" s="26"/>
      <c r="AB169" s="71"/>
    </row>
    <row r="170" spans="9:28" s="27" customFormat="1">
      <c r="I170" s="34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Y170" s="26"/>
      <c r="Z170" s="26"/>
      <c r="AA170" s="26"/>
      <c r="AB170" s="71"/>
    </row>
    <row r="171" spans="9:28" s="27" customFormat="1">
      <c r="I171" s="34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Y171" s="26"/>
      <c r="Z171" s="26"/>
      <c r="AA171" s="26"/>
      <c r="AB171" s="71"/>
    </row>
    <row r="172" spans="9:28" s="27" customFormat="1">
      <c r="I172" s="34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Y172" s="26"/>
      <c r="Z172" s="26"/>
      <c r="AA172" s="26"/>
      <c r="AB172" s="71"/>
    </row>
    <row r="173" spans="9:28" s="27" customFormat="1">
      <c r="I173" s="34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Y173" s="26"/>
      <c r="Z173" s="26"/>
      <c r="AA173" s="26"/>
      <c r="AB173" s="71"/>
    </row>
    <row r="174" spans="9:28" s="27" customFormat="1">
      <c r="I174" s="34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Y174" s="26"/>
      <c r="Z174" s="26"/>
      <c r="AA174" s="26"/>
      <c r="AB174" s="71"/>
    </row>
    <row r="175" spans="9:28" s="27" customFormat="1">
      <c r="I175" s="34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Y175" s="26"/>
      <c r="Z175" s="26"/>
      <c r="AA175" s="26"/>
      <c r="AB175" s="71"/>
    </row>
    <row r="176" spans="9:28" s="27" customFormat="1">
      <c r="I176" s="34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Y176" s="26"/>
      <c r="Z176" s="26"/>
      <c r="AA176" s="26"/>
      <c r="AB176" s="71"/>
    </row>
    <row r="177" spans="9:28" s="27" customFormat="1">
      <c r="I177" s="34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Y177" s="26"/>
      <c r="Z177" s="26"/>
      <c r="AA177" s="26"/>
      <c r="AB177" s="71"/>
    </row>
    <row r="178" spans="9:28" s="27" customFormat="1">
      <c r="I178" s="34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Y178" s="26"/>
      <c r="Z178" s="26"/>
      <c r="AA178" s="26"/>
      <c r="AB178" s="71"/>
    </row>
    <row r="179" spans="9:28" s="27" customFormat="1">
      <c r="I179" s="34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Y179" s="26"/>
      <c r="Z179" s="26"/>
      <c r="AA179" s="26"/>
      <c r="AB179" s="71"/>
    </row>
    <row r="180" spans="9:28" s="27" customFormat="1">
      <c r="I180" s="34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Y180" s="26"/>
      <c r="Z180" s="26"/>
      <c r="AA180" s="26"/>
      <c r="AB180" s="71"/>
    </row>
    <row r="181" spans="9:28" s="27" customFormat="1">
      <c r="I181" s="34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Y181" s="26"/>
      <c r="Z181" s="26"/>
      <c r="AA181" s="26"/>
      <c r="AB181" s="71"/>
    </row>
    <row r="182" spans="9:28" s="27" customFormat="1">
      <c r="I182" s="34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Y182" s="26"/>
      <c r="Z182" s="26"/>
      <c r="AA182" s="26"/>
      <c r="AB182" s="71"/>
    </row>
    <row r="183" spans="9:28" s="27" customFormat="1">
      <c r="I183" s="34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Y183" s="26"/>
      <c r="Z183" s="26"/>
      <c r="AA183" s="26"/>
      <c r="AB183" s="71"/>
    </row>
    <row r="184" spans="9:28" s="27" customFormat="1">
      <c r="I184" s="34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Y184" s="26"/>
      <c r="Z184" s="26"/>
      <c r="AA184" s="26"/>
      <c r="AB184" s="71"/>
    </row>
    <row r="185" spans="9:28" s="27" customFormat="1">
      <c r="I185" s="34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Y185" s="26"/>
      <c r="Z185" s="26"/>
      <c r="AA185" s="26"/>
      <c r="AB185" s="71"/>
    </row>
    <row r="186" spans="9:28" s="27" customFormat="1">
      <c r="I186" s="34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Y186" s="26"/>
      <c r="Z186" s="26"/>
      <c r="AA186" s="26"/>
      <c r="AB186" s="71"/>
    </row>
    <row r="187" spans="9:28" s="27" customFormat="1">
      <c r="I187" s="34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Y187" s="26"/>
      <c r="Z187" s="26"/>
      <c r="AA187" s="26"/>
      <c r="AB187" s="71"/>
    </row>
    <row r="188" spans="9:28" s="27" customFormat="1">
      <c r="I188" s="34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Y188" s="26"/>
      <c r="Z188" s="26"/>
      <c r="AA188" s="26"/>
      <c r="AB188" s="71"/>
    </row>
    <row r="189" spans="9:28" s="27" customFormat="1">
      <c r="I189" s="34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Y189" s="26"/>
      <c r="Z189" s="26"/>
      <c r="AA189" s="26"/>
      <c r="AB189" s="71"/>
    </row>
    <row r="190" spans="9:28" s="27" customFormat="1">
      <c r="I190" s="34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Y190" s="26"/>
      <c r="Z190" s="26"/>
      <c r="AA190" s="26"/>
      <c r="AB190" s="71"/>
    </row>
    <row r="191" spans="9:28" s="27" customFormat="1">
      <c r="I191" s="34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Y191" s="26"/>
      <c r="Z191" s="26"/>
      <c r="AA191" s="26"/>
      <c r="AB191" s="71"/>
    </row>
    <row r="192" spans="9:28" s="27" customFormat="1">
      <c r="I192" s="34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Y192" s="26"/>
      <c r="Z192" s="26"/>
      <c r="AA192" s="26"/>
      <c r="AB192" s="71"/>
    </row>
    <row r="193" spans="9:28" s="27" customFormat="1">
      <c r="I193" s="34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Y193" s="26"/>
      <c r="Z193" s="26"/>
      <c r="AA193" s="26"/>
      <c r="AB193" s="71"/>
    </row>
    <row r="194" spans="9:28" s="27" customFormat="1">
      <c r="I194" s="34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Y194" s="26"/>
      <c r="Z194" s="26"/>
      <c r="AA194" s="26"/>
      <c r="AB194" s="71"/>
    </row>
    <row r="195" spans="9:28" s="27" customFormat="1">
      <c r="I195" s="34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Y195" s="26"/>
      <c r="Z195" s="26"/>
      <c r="AA195" s="26"/>
      <c r="AB195" s="71"/>
    </row>
    <row r="196" spans="9:28" s="27" customFormat="1">
      <c r="I196" s="34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Y196" s="26"/>
      <c r="Z196" s="26"/>
      <c r="AA196" s="26"/>
      <c r="AB196" s="71"/>
    </row>
    <row r="197" spans="9:28" s="27" customFormat="1">
      <c r="I197" s="34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Y197" s="26"/>
      <c r="Z197" s="26"/>
      <c r="AA197" s="26"/>
      <c r="AB197" s="71"/>
    </row>
    <row r="198" spans="9:28" s="27" customFormat="1">
      <c r="I198" s="34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Y198" s="26"/>
      <c r="Z198" s="26"/>
      <c r="AA198" s="26"/>
      <c r="AB198" s="71"/>
    </row>
    <row r="199" spans="9:28" s="27" customFormat="1">
      <c r="I199" s="34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Y199" s="26"/>
      <c r="Z199" s="26"/>
      <c r="AA199" s="26"/>
      <c r="AB199" s="71"/>
    </row>
    <row r="200" spans="9:28" s="27" customFormat="1">
      <c r="I200" s="34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Y200" s="26"/>
      <c r="Z200" s="26"/>
      <c r="AA200" s="26"/>
      <c r="AB200" s="71"/>
    </row>
    <row r="201" spans="9:28" s="27" customFormat="1">
      <c r="I201" s="34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Y201" s="26"/>
      <c r="Z201" s="26"/>
      <c r="AA201" s="26"/>
      <c r="AB201" s="71"/>
    </row>
    <row r="202" spans="9:28" s="27" customFormat="1">
      <c r="I202" s="34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Y202" s="26"/>
      <c r="Z202" s="26"/>
      <c r="AA202" s="26"/>
      <c r="AB202" s="71"/>
    </row>
    <row r="203" spans="9:28" s="27" customFormat="1">
      <c r="I203" s="34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Y203" s="26"/>
      <c r="Z203" s="26"/>
      <c r="AA203" s="26"/>
      <c r="AB203" s="71"/>
    </row>
    <row r="204" spans="9:28" s="27" customFormat="1">
      <c r="I204" s="34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Y204" s="26"/>
      <c r="Z204" s="26"/>
      <c r="AA204" s="26"/>
      <c r="AB204" s="71"/>
    </row>
    <row r="205" spans="9:28" s="27" customFormat="1">
      <c r="I205" s="34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Y205" s="26"/>
      <c r="Z205" s="26"/>
      <c r="AA205" s="26"/>
      <c r="AB205" s="71"/>
    </row>
    <row r="206" spans="9:28" s="27" customFormat="1">
      <c r="I206" s="34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Y206" s="26"/>
      <c r="Z206" s="26"/>
      <c r="AA206" s="26"/>
      <c r="AB206" s="71"/>
    </row>
    <row r="207" spans="9:28" s="27" customFormat="1">
      <c r="I207" s="34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Y207" s="26"/>
      <c r="Z207" s="26"/>
      <c r="AA207" s="26"/>
      <c r="AB207" s="71"/>
    </row>
    <row r="208" spans="9:28" s="27" customFormat="1">
      <c r="I208" s="34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Y208" s="26"/>
      <c r="Z208" s="26"/>
      <c r="AA208" s="26"/>
      <c r="AB208" s="71"/>
    </row>
    <row r="209" spans="9:28" s="27" customFormat="1">
      <c r="I209" s="34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Y209" s="26"/>
      <c r="Z209" s="26"/>
      <c r="AA209" s="26"/>
      <c r="AB209" s="71"/>
    </row>
    <row r="210" spans="9:28" s="27" customFormat="1">
      <c r="I210" s="34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Y210" s="26"/>
      <c r="Z210" s="26"/>
      <c r="AA210" s="26"/>
      <c r="AB210" s="71"/>
    </row>
    <row r="211" spans="9:28" s="27" customFormat="1">
      <c r="I211" s="34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Y211" s="26"/>
      <c r="Z211" s="26"/>
      <c r="AA211" s="26"/>
      <c r="AB211" s="71"/>
    </row>
    <row r="212" spans="9:28" s="27" customFormat="1">
      <c r="I212" s="34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Y212" s="26"/>
      <c r="Z212" s="26"/>
      <c r="AA212" s="26"/>
      <c r="AB212" s="71"/>
    </row>
    <row r="213" spans="9:28" s="27" customFormat="1">
      <c r="I213" s="34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Y213" s="26"/>
      <c r="Z213" s="26"/>
      <c r="AA213" s="26"/>
      <c r="AB213" s="71"/>
    </row>
    <row r="214" spans="9:28" s="27" customFormat="1">
      <c r="I214" s="34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Y214" s="26"/>
      <c r="Z214" s="26"/>
      <c r="AA214" s="26"/>
      <c r="AB214" s="71"/>
    </row>
    <row r="215" spans="9:28" s="27" customFormat="1">
      <c r="I215" s="34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Y215" s="26"/>
      <c r="Z215" s="26"/>
      <c r="AA215" s="26"/>
      <c r="AB215" s="71"/>
    </row>
    <row r="216" spans="9:28" s="27" customFormat="1">
      <c r="I216" s="34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Y216" s="26"/>
      <c r="Z216" s="26"/>
      <c r="AA216" s="26"/>
      <c r="AB216" s="71"/>
    </row>
    <row r="217" spans="9:28" s="27" customFormat="1">
      <c r="I217" s="34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Y217" s="26"/>
      <c r="Z217" s="26"/>
      <c r="AA217" s="26"/>
      <c r="AB217" s="71"/>
    </row>
    <row r="218" spans="9:28" s="27" customFormat="1">
      <c r="I218" s="34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Y218" s="26"/>
      <c r="Z218" s="26"/>
      <c r="AA218" s="26"/>
      <c r="AB218" s="71"/>
    </row>
    <row r="219" spans="9:28" s="27" customFormat="1">
      <c r="I219" s="34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Y219" s="26"/>
      <c r="Z219" s="26"/>
      <c r="AA219" s="26"/>
      <c r="AB219" s="71"/>
    </row>
    <row r="220" spans="9:28" s="27" customFormat="1">
      <c r="I220" s="34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Y220" s="26"/>
      <c r="Z220" s="26"/>
      <c r="AA220" s="26"/>
      <c r="AB220" s="71"/>
    </row>
    <row r="221" spans="9:28" s="27" customFormat="1">
      <c r="I221" s="34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Y221" s="26"/>
      <c r="Z221" s="26"/>
      <c r="AA221" s="26"/>
      <c r="AB221" s="71"/>
    </row>
    <row r="222" spans="9:28" s="27" customFormat="1">
      <c r="I222" s="34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Y222" s="26"/>
      <c r="Z222" s="26"/>
      <c r="AA222" s="26"/>
      <c r="AB222" s="71"/>
    </row>
    <row r="223" spans="9:28" s="27" customFormat="1">
      <c r="I223" s="34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Y223" s="26"/>
      <c r="Z223" s="26"/>
      <c r="AA223" s="26"/>
      <c r="AB223" s="71"/>
    </row>
    <row r="224" spans="9:28" s="27" customFormat="1">
      <c r="I224" s="34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Y224" s="26"/>
      <c r="Z224" s="26"/>
      <c r="AA224" s="26"/>
      <c r="AB224" s="71"/>
    </row>
    <row r="225" spans="9:28" s="27" customFormat="1">
      <c r="I225" s="34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Y225" s="26"/>
      <c r="Z225" s="26"/>
      <c r="AA225" s="26"/>
      <c r="AB225" s="71"/>
    </row>
    <row r="226" spans="9:28" s="27" customFormat="1">
      <c r="I226" s="34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Y226" s="26"/>
      <c r="Z226" s="26"/>
      <c r="AA226" s="26"/>
      <c r="AB226" s="71"/>
    </row>
    <row r="227" spans="9:28" s="27" customFormat="1">
      <c r="I227" s="34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Y227" s="26"/>
      <c r="Z227" s="26"/>
      <c r="AA227" s="26"/>
      <c r="AB227" s="71"/>
    </row>
    <row r="228" spans="9:28" s="27" customFormat="1">
      <c r="I228" s="34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Y228" s="26"/>
      <c r="Z228" s="26"/>
      <c r="AA228" s="26"/>
      <c r="AB228" s="71"/>
    </row>
    <row r="229" spans="9:28" s="27" customFormat="1">
      <c r="I229" s="34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Y229" s="26"/>
      <c r="Z229" s="26"/>
      <c r="AA229" s="26"/>
      <c r="AB229" s="71"/>
    </row>
    <row r="230" spans="9:28" s="27" customFormat="1">
      <c r="I230" s="34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Y230" s="26"/>
      <c r="Z230" s="26"/>
      <c r="AA230" s="26"/>
      <c r="AB230" s="71"/>
    </row>
    <row r="231" spans="9:28" s="27" customFormat="1">
      <c r="I231" s="34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Y231" s="26"/>
      <c r="Z231" s="26"/>
      <c r="AA231" s="26"/>
      <c r="AB231" s="71"/>
    </row>
    <row r="232" spans="9:28" s="27" customFormat="1">
      <c r="I232" s="34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Y232" s="26"/>
      <c r="Z232" s="26"/>
      <c r="AA232" s="26"/>
      <c r="AB232" s="71"/>
    </row>
    <row r="233" spans="9:28" s="27" customFormat="1">
      <c r="I233" s="34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Y233" s="26"/>
      <c r="Z233" s="26"/>
      <c r="AA233" s="26"/>
      <c r="AB233" s="71"/>
    </row>
    <row r="234" spans="9:28" s="27" customFormat="1">
      <c r="I234" s="34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Y234" s="26"/>
      <c r="Z234" s="26"/>
      <c r="AA234" s="26"/>
      <c r="AB234" s="71"/>
    </row>
    <row r="235" spans="9:28" s="27" customFormat="1">
      <c r="I235" s="34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Y235" s="26"/>
      <c r="Z235" s="26"/>
      <c r="AA235" s="26"/>
      <c r="AB235" s="71"/>
    </row>
    <row r="236" spans="9:28" s="27" customFormat="1">
      <c r="I236" s="34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Y236" s="26"/>
      <c r="Z236" s="26"/>
      <c r="AA236" s="26"/>
      <c r="AB236" s="71"/>
    </row>
    <row r="237" spans="9:28" s="27" customFormat="1">
      <c r="I237" s="34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Y237" s="26"/>
      <c r="Z237" s="26"/>
      <c r="AA237" s="26"/>
      <c r="AB237" s="71"/>
    </row>
    <row r="238" spans="9:28" s="27" customFormat="1">
      <c r="I238" s="34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Y238" s="26"/>
      <c r="Z238" s="26"/>
      <c r="AA238" s="26"/>
      <c r="AB238" s="71"/>
    </row>
    <row r="239" spans="9:28" s="27" customFormat="1">
      <c r="I239" s="34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Y239" s="26"/>
      <c r="Z239" s="26"/>
      <c r="AA239" s="26"/>
      <c r="AB239" s="71"/>
    </row>
    <row r="240" spans="9:28" s="27" customFormat="1">
      <c r="I240" s="34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Y240" s="26"/>
      <c r="Z240" s="26"/>
      <c r="AA240" s="26"/>
      <c r="AB240" s="71"/>
    </row>
    <row r="241" spans="9:28" s="27" customFormat="1">
      <c r="I241" s="34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Y241" s="26"/>
      <c r="Z241" s="26"/>
      <c r="AA241" s="26"/>
      <c r="AB241" s="71"/>
    </row>
    <row r="242" spans="9:28" s="27" customFormat="1">
      <c r="I242" s="34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Y242" s="26"/>
      <c r="Z242" s="26"/>
      <c r="AA242" s="26"/>
      <c r="AB242" s="71"/>
    </row>
    <row r="243" spans="9:28" s="27" customFormat="1">
      <c r="I243" s="34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Y243" s="26"/>
      <c r="Z243" s="26"/>
      <c r="AA243" s="26"/>
      <c r="AB243" s="71"/>
    </row>
    <row r="244" spans="9:28" s="27" customFormat="1">
      <c r="I244" s="34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Y244" s="26"/>
      <c r="Z244" s="26"/>
      <c r="AA244" s="26"/>
      <c r="AB244" s="71"/>
    </row>
    <row r="245" spans="9:28" s="27" customFormat="1">
      <c r="I245" s="34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Y245" s="26"/>
      <c r="Z245" s="26"/>
      <c r="AA245" s="26"/>
      <c r="AB245" s="71"/>
    </row>
    <row r="246" spans="9:28" s="27" customFormat="1">
      <c r="I246" s="34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Y246" s="26"/>
      <c r="Z246" s="26"/>
      <c r="AA246" s="26"/>
      <c r="AB246" s="71"/>
    </row>
    <row r="247" spans="9:28" s="27" customFormat="1">
      <c r="I247" s="34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Y247" s="26"/>
      <c r="Z247" s="26"/>
      <c r="AA247" s="26"/>
      <c r="AB247" s="71"/>
    </row>
    <row r="248" spans="9:28" s="27" customFormat="1">
      <c r="I248" s="34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Y248" s="26"/>
      <c r="Z248" s="26"/>
      <c r="AA248" s="26"/>
      <c r="AB248" s="71"/>
    </row>
    <row r="249" spans="9:28" s="27" customFormat="1">
      <c r="I249" s="34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Y249" s="26"/>
      <c r="Z249" s="26"/>
      <c r="AA249" s="26"/>
      <c r="AB249" s="71"/>
    </row>
    <row r="250" spans="9:28" s="27" customFormat="1">
      <c r="I250" s="34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Y250" s="26"/>
      <c r="Z250" s="26"/>
      <c r="AA250" s="26"/>
      <c r="AB250" s="71"/>
    </row>
    <row r="251" spans="9:28" s="27" customFormat="1">
      <c r="I251" s="34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Y251" s="26"/>
      <c r="Z251" s="26"/>
      <c r="AA251" s="26"/>
      <c r="AB251" s="71"/>
    </row>
    <row r="252" spans="9:28" s="27" customFormat="1">
      <c r="I252" s="34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Y252" s="26"/>
      <c r="Z252" s="26"/>
      <c r="AA252" s="26"/>
      <c r="AB252" s="71"/>
    </row>
    <row r="253" spans="9:28" s="27" customFormat="1">
      <c r="I253" s="34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Y253" s="26"/>
      <c r="Z253" s="26"/>
      <c r="AA253" s="26"/>
      <c r="AB253" s="71"/>
    </row>
    <row r="254" spans="9:28" s="27" customFormat="1">
      <c r="I254" s="34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Y254" s="26"/>
      <c r="Z254" s="26"/>
      <c r="AA254" s="26"/>
      <c r="AB254" s="71"/>
    </row>
    <row r="255" spans="9:28" s="27" customFormat="1">
      <c r="I255" s="34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Y255" s="26"/>
      <c r="Z255" s="26"/>
      <c r="AA255" s="26"/>
      <c r="AB255" s="71"/>
    </row>
    <row r="256" spans="9:28" s="27" customFormat="1">
      <c r="I256" s="34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Y256" s="26"/>
      <c r="Z256" s="26"/>
      <c r="AA256" s="26"/>
      <c r="AB256" s="71"/>
    </row>
    <row r="257" spans="9:28" s="27" customFormat="1">
      <c r="I257" s="34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Y257" s="26"/>
      <c r="Z257" s="26"/>
      <c r="AA257" s="26"/>
      <c r="AB257" s="71"/>
    </row>
    <row r="258" spans="9:28" s="27" customFormat="1">
      <c r="I258" s="34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Y258" s="26"/>
      <c r="Z258" s="26"/>
      <c r="AA258" s="26"/>
      <c r="AB258" s="71"/>
    </row>
    <row r="259" spans="9:28" s="27" customFormat="1">
      <c r="I259" s="34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Y259" s="26"/>
      <c r="Z259" s="26"/>
      <c r="AA259" s="26"/>
      <c r="AB259" s="71"/>
    </row>
    <row r="260" spans="9:28" s="27" customFormat="1">
      <c r="I260" s="34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Y260" s="26"/>
      <c r="Z260" s="26"/>
      <c r="AA260" s="26"/>
      <c r="AB260" s="71"/>
    </row>
    <row r="261" spans="9:28" s="27" customFormat="1">
      <c r="I261" s="34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Y261" s="26"/>
      <c r="Z261" s="26"/>
      <c r="AA261" s="26"/>
      <c r="AB261" s="71"/>
    </row>
    <row r="262" spans="9:28" s="27" customFormat="1">
      <c r="I262" s="34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Y262" s="26"/>
      <c r="Z262" s="26"/>
      <c r="AA262" s="26"/>
      <c r="AB262" s="71"/>
    </row>
    <row r="263" spans="9:28" s="27" customFormat="1">
      <c r="I263" s="34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Y263" s="26"/>
      <c r="Z263" s="26"/>
      <c r="AA263" s="26"/>
      <c r="AB263" s="71"/>
    </row>
    <row r="264" spans="9:28" s="27" customFormat="1">
      <c r="I264" s="34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Y264" s="26"/>
      <c r="Z264" s="26"/>
      <c r="AA264" s="26"/>
      <c r="AB264" s="71"/>
    </row>
    <row r="265" spans="9:28" s="27" customFormat="1">
      <c r="I265" s="34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Y265" s="26"/>
      <c r="Z265" s="26"/>
      <c r="AA265" s="26"/>
      <c r="AB265" s="71"/>
    </row>
    <row r="266" spans="9:28" s="27" customFormat="1">
      <c r="I266" s="34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Y266" s="26"/>
      <c r="Z266" s="26"/>
      <c r="AA266" s="26"/>
      <c r="AB266" s="71"/>
    </row>
    <row r="267" spans="9:28" s="27" customFormat="1">
      <c r="I267" s="34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Y267" s="26"/>
      <c r="Z267" s="26"/>
      <c r="AA267" s="26"/>
      <c r="AB267" s="71"/>
    </row>
    <row r="268" spans="9:28" s="27" customFormat="1">
      <c r="I268" s="34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Y268" s="26"/>
      <c r="Z268" s="26"/>
      <c r="AA268" s="26"/>
      <c r="AB268" s="71"/>
    </row>
    <row r="269" spans="9:28" s="27" customFormat="1">
      <c r="I269" s="34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Y269" s="26"/>
      <c r="Z269" s="26"/>
      <c r="AA269" s="26"/>
      <c r="AB269" s="71"/>
    </row>
    <row r="270" spans="9:28" s="27" customFormat="1">
      <c r="I270" s="34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Y270" s="26"/>
      <c r="Z270" s="26"/>
      <c r="AA270" s="26"/>
      <c r="AB270" s="71"/>
    </row>
    <row r="271" spans="9:28" s="27" customFormat="1">
      <c r="I271" s="34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Y271" s="26"/>
      <c r="Z271" s="26"/>
      <c r="AA271" s="26"/>
      <c r="AB271" s="71"/>
    </row>
    <row r="272" spans="9:28" s="27" customFormat="1">
      <c r="I272" s="34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Y272" s="26"/>
      <c r="Z272" s="26"/>
      <c r="AA272" s="26"/>
      <c r="AB272" s="71"/>
    </row>
    <row r="273" spans="9:28" s="27" customFormat="1">
      <c r="I273" s="34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Y273" s="26"/>
      <c r="Z273" s="26"/>
      <c r="AA273" s="26"/>
      <c r="AB273" s="71"/>
    </row>
    <row r="274" spans="9:28" s="27" customFormat="1">
      <c r="I274" s="34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Y274" s="26"/>
      <c r="Z274" s="26"/>
      <c r="AA274" s="26"/>
      <c r="AB274" s="71"/>
    </row>
    <row r="275" spans="9:28" s="27" customFormat="1">
      <c r="I275" s="34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Y275" s="26"/>
      <c r="Z275" s="26"/>
      <c r="AA275" s="26"/>
      <c r="AB275" s="71"/>
    </row>
    <row r="276" spans="9:28" s="27" customFormat="1">
      <c r="I276" s="34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Y276" s="26"/>
      <c r="Z276" s="26"/>
      <c r="AA276" s="26"/>
      <c r="AB276" s="71"/>
    </row>
    <row r="277" spans="9:28" s="27" customFormat="1">
      <c r="I277" s="34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Y277" s="26"/>
      <c r="Z277" s="26"/>
      <c r="AA277" s="26"/>
      <c r="AB277" s="71"/>
    </row>
    <row r="278" spans="9:28" s="27" customFormat="1">
      <c r="I278" s="34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Y278" s="26"/>
      <c r="Z278" s="26"/>
      <c r="AA278" s="26"/>
      <c r="AB278" s="71"/>
    </row>
    <row r="279" spans="9:28" s="27" customFormat="1">
      <c r="I279" s="34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Y279" s="26"/>
      <c r="Z279" s="26"/>
      <c r="AA279" s="26"/>
      <c r="AB279" s="71"/>
    </row>
    <row r="280" spans="9:28" s="27" customFormat="1">
      <c r="I280" s="34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Y280" s="26"/>
      <c r="Z280" s="26"/>
      <c r="AA280" s="26"/>
      <c r="AB280" s="71"/>
    </row>
    <row r="281" spans="9:28" s="27" customFormat="1">
      <c r="I281" s="34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Y281" s="26"/>
      <c r="Z281" s="26"/>
      <c r="AA281" s="26"/>
      <c r="AB281" s="71"/>
    </row>
    <row r="282" spans="9:28" s="27" customFormat="1">
      <c r="I282" s="34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Y282" s="26"/>
      <c r="Z282" s="26"/>
      <c r="AA282" s="26"/>
      <c r="AB282" s="71"/>
    </row>
    <row r="283" spans="9:28" s="27" customFormat="1">
      <c r="I283" s="34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Y283" s="26"/>
      <c r="Z283" s="26"/>
      <c r="AA283" s="26"/>
      <c r="AB283" s="71"/>
    </row>
    <row r="284" spans="9:28" s="27" customFormat="1">
      <c r="I284" s="34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Y284" s="26"/>
      <c r="Z284" s="26"/>
      <c r="AA284" s="26"/>
      <c r="AB284" s="71"/>
    </row>
    <row r="285" spans="9:28" s="27" customFormat="1">
      <c r="I285" s="34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Y285" s="26"/>
      <c r="Z285" s="26"/>
      <c r="AA285" s="26"/>
      <c r="AB285" s="71"/>
    </row>
    <row r="286" spans="9:28" s="27" customFormat="1">
      <c r="I286" s="34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Y286" s="26"/>
      <c r="Z286" s="26"/>
      <c r="AA286" s="26"/>
      <c r="AB286" s="71"/>
    </row>
    <row r="287" spans="9:28" s="27" customFormat="1">
      <c r="I287" s="34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Y287" s="26"/>
      <c r="Z287" s="26"/>
      <c r="AA287" s="26"/>
      <c r="AB287" s="71"/>
    </row>
    <row r="288" spans="9:28" s="27" customFormat="1">
      <c r="I288" s="34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Y288" s="26"/>
      <c r="Z288" s="26"/>
      <c r="AA288" s="26"/>
      <c r="AB288" s="71"/>
    </row>
    <row r="289" spans="9:28" s="27" customFormat="1">
      <c r="I289" s="34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Y289" s="26"/>
      <c r="Z289" s="26"/>
      <c r="AA289" s="26"/>
      <c r="AB289" s="71"/>
    </row>
    <row r="290" spans="9:28" s="27" customFormat="1">
      <c r="I290" s="34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Y290" s="26"/>
      <c r="Z290" s="26"/>
      <c r="AA290" s="26"/>
      <c r="AB290" s="71"/>
    </row>
    <row r="291" spans="9:28" s="27" customFormat="1">
      <c r="I291" s="34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Y291" s="26"/>
      <c r="Z291" s="26"/>
      <c r="AA291" s="26"/>
      <c r="AB291" s="71"/>
    </row>
    <row r="292" spans="9:28" s="27" customFormat="1">
      <c r="I292" s="34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Y292" s="26"/>
      <c r="Z292" s="26"/>
      <c r="AA292" s="26"/>
      <c r="AB292" s="71"/>
    </row>
    <row r="293" spans="9:28" s="27" customFormat="1">
      <c r="I293" s="34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Y293" s="26"/>
      <c r="Z293" s="26"/>
      <c r="AA293" s="26"/>
      <c r="AB293" s="71"/>
    </row>
    <row r="294" spans="9:28" s="27" customFormat="1">
      <c r="I294" s="34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Y294" s="26"/>
      <c r="Z294" s="26"/>
      <c r="AA294" s="26"/>
      <c r="AB294" s="71"/>
    </row>
    <row r="295" spans="9:28" s="27" customFormat="1">
      <c r="I295" s="34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Y295" s="26"/>
      <c r="Z295" s="26"/>
      <c r="AA295" s="26"/>
      <c r="AB295" s="71"/>
    </row>
    <row r="296" spans="9:28" s="27" customFormat="1">
      <c r="I296" s="34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Y296" s="26"/>
      <c r="Z296" s="26"/>
      <c r="AA296" s="26"/>
      <c r="AB296" s="71"/>
    </row>
    <row r="297" spans="9:28" s="27" customFormat="1">
      <c r="I297" s="34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Y297" s="26"/>
      <c r="Z297" s="26"/>
      <c r="AA297" s="26"/>
      <c r="AB297" s="71"/>
    </row>
    <row r="298" spans="9:28" s="27" customFormat="1">
      <c r="I298" s="34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Y298" s="26"/>
      <c r="Z298" s="26"/>
      <c r="AA298" s="26"/>
      <c r="AB298" s="71"/>
    </row>
    <row r="299" spans="9:28" s="27" customFormat="1">
      <c r="I299" s="34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Y299" s="26"/>
      <c r="Z299" s="26"/>
      <c r="AA299" s="26"/>
      <c r="AB299" s="71"/>
    </row>
    <row r="300" spans="9:28" s="27" customFormat="1">
      <c r="I300" s="34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Y300" s="26"/>
      <c r="Z300" s="26"/>
      <c r="AA300" s="26"/>
      <c r="AB300" s="71"/>
    </row>
    <row r="301" spans="9:28" s="27" customFormat="1">
      <c r="I301" s="34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Y301" s="26"/>
      <c r="Z301" s="26"/>
      <c r="AA301" s="26"/>
      <c r="AB301" s="71"/>
    </row>
    <row r="302" spans="9:28" s="27" customFormat="1">
      <c r="I302" s="34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Y302" s="26"/>
      <c r="Z302" s="26"/>
      <c r="AA302" s="26"/>
      <c r="AB302" s="71"/>
    </row>
    <row r="303" spans="9:28" s="27" customFormat="1">
      <c r="I303" s="34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Y303" s="26"/>
      <c r="Z303" s="26"/>
      <c r="AA303" s="26"/>
      <c r="AB303" s="71"/>
    </row>
    <row r="304" spans="9:28" s="27" customFormat="1">
      <c r="I304" s="34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Y304" s="26"/>
      <c r="Z304" s="26"/>
      <c r="AA304" s="26"/>
      <c r="AB304" s="71"/>
    </row>
    <row r="305" spans="9:28" s="27" customFormat="1">
      <c r="I305" s="34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Y305" s="26"/>
      <c r="Z305" s="26"/>
      <c r="AA305" s="26"/>
      <c r="AB305" s="71"/>
    </row>
    <row r="306" spans="9:28" s="27" customFormat="1">
      <c r="I306" s="34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Y306" s="26"/>
      <c r="Z306" s="26"/>
      <c r="AA306" s="26"/>
      <c r="AB306" s="71"/>
    </row>
    <row r="307" spans="9:28" s="27" customFormat="1">
      <c r="I307" s="34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Y307" s="26"/>
      <c r="Z307" s="26"/>
      <c r="AA307" s="26"/>
      <c r="AB307" s="71"/>
    </row>
    <row r="308" spans="9:28" s="27" customFormat="1">
      <c r="I308" s="34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Y308" s="26"/>
      <c r="Z308" s="26"/>
      <c r="AA308" s="26"/>
      <c r="AB308" s="71"/>
    </row>
    <row r="309" spans="9:28" s="27" customFormat="1">
      <c r="I309" s="34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Y309" s="26"/>
      <c r="Z309" s="26"/>
      <c r="AA309" s="26"/>
      <c r="AB309" s="71"/>
    </row>
    <row r="310" spans="9:28" s="27" customFormat="1">
      <c r="I310" s="34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Y310" s="26"/>
      <c r="Z310" s="26"/>
      <c r="AA310" s="26"/>
      <c r="AB310" s="71"/>
    </row>
    <row r="311" spans="9:28" s="27" customFormat="1">
      <c r="I311" s="34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Y311" s="26"/>
      <c r="Z311" s="26"/>
      <c r="AA311" s="26"/>
      <c r="AB311" s="71"/>
    </row>
    <row r="312" spans="9:28" s="27" customFormat="1">
      <c r="I312" s="34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Y312" s="26"/>
      <c r="Z312" s="26"/>
      <c r="AA312" s="26"/>
      <c r="AB312" s="71"/>
    </row>
    <row r="313" spans="9:28" s="27" customFormat="1">
      <c r="I313" s="34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Y313" s="26"/>
      <c r="Z313" s="26"/>
      <c r="AA313" s="26"/>
      <c r="AB313" s="71"/>
    </row>
    <row r="314" spans="9:28" s="27" customFormat="1">
      <c r="I314" s="34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Y314" s="26"/>
      <c r="Z314" s="26"/>
      <c r="AA314" s="26"/>
      <c r="AB314" s="71"/>
    </row>
    <row r="315" spans="9:28" s="27" customFormat="1">
      <c r="I315" s="34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Y315" s="26"/>
      <c r="Z315" s="26"/>
      <c r="AA315" s="26"/>
      <c r="AB315" s="71"/>
    </row>
    <row r="316" spans="9:28" s="27" customFormat="1">
      <c r="I316" s="34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Y316" s="26"/>
      <c r="Z316" s="26"/>
      <c r="AA316" s="26"/>
      <c r="AB316" s="71"/>
    </row>
    <row r="317" spans="9:28" s="27" customFormat="1">
      <c r="I317" s="34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Y317" s="26"/>
      <c r="Z317" s="26"/>
      <c r="AA317" s="26"/>
      <c r="AB317" s="71"/>
    </row>
    <row r="318" spans="9:28" s="27" customFormat="1">
      <c r="I318" s="34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Y318" s="26"/>
      <c r="Z318" s="26"/>
      <c r="AA318" s="26"/>
      <c r="AB318" s="71"/>
    </row>
    <row r="319" spans="9:28" s="27" customFormat="1">
      <c r="I319" s="34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Y319" s="26"/>
      <c r="Z319" s="26"/>
      <c r="AA319" s="26"/>
      <c r="AB319" s="71"/>
    </row>
    <row r="320" spans="9:28" s="27" customFormat="1">
      <c r="I320" s="34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Y320" s="26"/>
      <c r="Z320" s="26"/>
      <c r="AA320" s="26"/>
      <c r="AB320" s="71"/>
    </row>
    <row r="321" spans="9:28" s="27" customFormat="1">
      <c r="I321" s="34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Y321" s="26"/>
      <c r="Z321" s="26"/>
      <c r="AA321" s="26"/>
      <c r="AB321" s="71"/>
    </row>
    <row r="322" spans="9:28" s="27" customFormat="1">
      <c r="I322" s="34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Y322" s="26"/>
      <c r="Z322" s="26"/>
      <c r="AA322" s="26"/>
      <c r="AB322" s="71"/>
    </row>
    <row r="323" spans="9:28" s="27" customFormat="1">
      <c r="I323" s="34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Y323" s="26"/>
      <c r="Z323" s="26"/>
      <c r="AA323" s="26"/>
      <c r="AB323" s="71"/>
    </row>
    <row r="324" spans="9:28" s="27" customFormat="1">
      <c r="I324" s="34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Y324" s="26"/>
      <c r="Z324" s="26"/>
      <c r="AA324" s="26"/>
      <c r="AB324" s="71"/>
    </row>
    <row r="325" spans="9:28" s="27" customFormat="1">
      <c r="I325" s="34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Y325" s="26"/>
      <c r="Z325" s="26"/>
      <c r="AA325" s="26"/>
      <c r="AB325" s="71"/>
    </row>
    <row r="326" spans="9:28" s="27" customFormat="1">
      <c r="I326" s="34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Y326" s="26"/>
      <c r="Z326" s="26"/>
      <c r="AA326" s="26"/>
      <c r="AB326" s="71"/>
    </row>
    <row r="327" spans="9:28" s="27" customFormat="1">
      <c r="I327" s="34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Y327" s="26"/>
      <c r="Z327" s="26"/>
      <c r="AA327" s="26"/>
      <c r="AB327" s="71"/>
    </row>
    <row r="328" spans="9:28" s="27" customFormat="1">
      <c r="I328" s="34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Y328" s="26"/>
      <c r="Z328" s="26"/>
      <c r="AA328" s="26"/>
      <c r="AB328" s="71"/>
    </row>
    <row r="329" spans="9:28" s="27" customFormat="1">
      <c r="I329" s="34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Y329" s="26"/>
      <c r="Z329" s="26"/>
      <c r="AA329" s="26"/>
      <c r="AB329" s="71"/>
    </row>
    <row r="330" spans="9:28" s="27" customFormat="1">
      <c r="I330" s="34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Y330" s="26"/>
      <c r="Z330" s="26"/>
      <c r="AA330" s="26"/>
      <c r="AB330" s="71"/>
    </row>
    <row r="331" spans="9:28" s="27" customFormat="1">
      <c r="I331" s="34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Y331" s="26"/>
      <c r="Z331" s="26"/>
      <c r="AA331" s="26"/>
      <c r="AB331" s="71"/>
    </row>
    <row r="332" spans="9:28" s="27" customFormat="1">
      <c r="I332" s="34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Y332" s="26"/>
      <c r="Z332" s="26"/>
      <c r="AA332" s="26"/>
      <c r="AB332" s="71"/>
    </row>
    <row r="333" spans="9:28" s="27" customFormat="1">
      <c r="I333" s="34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Y333" s="26"/>
      <c r="Z333" s="26"/>
      <c r="AA333" s="26"/>
      <c r="AB333" s="71"/>
    </row>
    <row r="334" spans="9:28" s="27" customFormat="1">
      <c r="I334" s="34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Y334" s="26"/>
      <c r="Z334" s="26"/>
      <c r="AA334" s="26"/>
      <c r="AB334" s="71"/>
    </row>
    <row r="335" spans="9:28" s="27" customFormat="1">
      <c r="I335" s="34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Y335" s="26"/>
      <c r="Z335" s="26"/>
      <c r="AA335" s="26"/>
      <c r="AB335" s="71"/>
    </row>
    <row r="336" spans="9:28" s="27" customFormat="1">
      <c r="I336" s="34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Y336" s="26"/>
      <c r="Z336" s="26"/>
      <c r="AA336" s="26"/>
      <c r="AB336" s="71"/>
    </row>
    <row r="337" spans="9:28" s="27" customFormat="1">
      <c r="I337" s="34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Y337" s="26"/>
      <c r="Z337" s="26"/>
      <c r="AA337" s="26"/>
      <c r="AB337" s="71"/>
    </row>
    <row r="338" spans="9:28" s="27" customFormat="1">
      <c r="I338" s="34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Y338" s="26"/>
      <c r="Z338" s="26"/>
      <c r="AA338" s="26"/>
      <c r="AB338" s="71"/>
    </row>
    <row r="339" spans="9:28" s="27" customFormat="1">
      <c r="I339" s="34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Y339" s="26"/>
      <c r="Z339" s="26"/>
      <c r="AA339" s="26"/>
      <c r="AB339" s="71"/>
    </row>
    <row r="340" spans="9:28" s="27" customFormat="1">
      <c r="I340" s="34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Y340" s="26"/>
      <c r="Z340" s="26"/>
      <c r="AA340" s="26"/>
      <c r="AB340" s="71"/>
    </row>
    <row r="341" spans="9:28" s="27" customFormat="1">
      <c r="I341" s="34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Y341" s="26"/>
      <c r="Z341" s="26"/>
      <c r="AA341" s="26"/>
      <c r="AB341" s="71"/>
    </row>
    <row r="342" spans="9:28" s="27" customFormat="1">
      <c r="I342" s="34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Y342" s="26"/>
      <c r="Z342" s="26"/>
      <c r="AA342" s="26"/>
      <c r="AB342" s="71"/>
    </row>
    <row r="343" spans="9:28" s="27" customFormat="1">
      <c r="I343" s="34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Y343" s="26"/>
      <c r="Z343" s="26"/>
      <c r="AA343" s="26"/>
      <c r="AB343" s="71"/>
    </row>
    <row r="344" spans="9:28" s="27" customFormat="1">
      <c r="I344" s="34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Y344" s="26"/>
      <c r="Z344" s="26"/>
      <c r="AA344" s="26"/>
      <c r="AB344" s="71"/>
    </row>
    <row r="345" spans="9:28" s="27" customFormat="1">
      <c r="I345" s="34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Y345" s="26"/>
      <c r="Z345" s="26"/>
      <c r="AA345" s="26"/>
      <c r="AB345" s="71"/>
    </row>
    <row r="346" spans="9:28" s="27" customFormat="1">
      <c r="I346" s="34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Y346" s="26"/>
      <c r="Z346" s="26"/>
      <c r="AA346" s="26"/>
      <c r="AB346" s="71"/>
    </row>
    <row r="347" spans="9:28" s="27" customFormat="1">
      <c r="I347" s="34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Y347" s="26"/>
      <c r="Z347" s="26"/>
      <c r="AA347" s="26"/>
      <c r="AB347" s="71"/>
    </row>
    <row r="348" spans="9:28" s="27" customFormat="1">
      <c r="I348" s="34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Y348" s="26"/>
      <c r="Z348" s="26"/>
      <c r="AA348" s="26"/>
      <c r="AB348" s="71"/>
    </row>
    <row r="349" spans="9:28" s="27" customFormat="1">
      <c r="I349" s="34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Y349" s="26"/>
      <c r="Z349" s="26"/>
      <c r="AA349" s="26"/>
      <c r="AB349" s="71"/>
    </row>
    <row r="350" spans="9:28" s="27" customFormat="1">
      <c r="I350" s="34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Y350" s="26"/>
      <c r="Z350" s="26"/>
      <c r="AA350" s="26"/>
      <c r="AB350" s="71"/>
    </row>
    <row r="351" spans="9:28" s="27" customFormat="1">
      <c r="I351" s="34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Y351" s="26"/>
      <c r="Z351" s="26"/>
      <c r="AA351" s="26"/>
      <c r="AB351" s="71"/>
    </row>
    <row r="352" spans="9:28" s="27" customFormat="1">
      <c r="I352" s="34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Y352" s="26"/>
      <c r="Z352" s="26"/>
      <c r="AA352" s="26"/>
      <c r="AB352" s="71"/>
    </row>
    <row r="353" spans="9:28" s="27" customFormat="1">
      <c r="I353" s="34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Y353" s="26"/>
      <c r="Z353" s="26"/>
      <c r="AA353" s="26"/>
      <c r="AB353" s="71"/>
    </row>
    <row r="354" spans="9:28" s="27" customFormat="1">
      <c r="I354" s="34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Y354" s="26"/>
      <c r="Z354" s="26"/>
      <c r="AA354" s="26"/>
      <c r="AB354" s="71"/>
    </row>
    <row r="355" spans="9:28" s="27" customFormat="1">
      <c r="I355" s="34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Y355" s="26"/>
      <c r="Z355" s="26"/>
      <c r="AA355" s="26"/>
      <c r="AB355" s="71"/>
    </row>
    <row r="356" spans="9:28" s="27" customFormat="1">
      <c r="I356" s="34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Y356" s="26"/>
      <c r="Z356" s="26"/>
      <c r="AA356" s="26"/>
      <c r="AB356" s="71"/>
    </row>
    <row r="357" spans="9:28" s="27" customFormat="1">
      <c r="I357" s="34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Y357" s="26"/>
      <c r="Z357" s="26"/>
      <c r="AA357" s="26"/>
      <c r="AB357" s="71"/>
    </row>
    <row r="358" spans="9:28" s="27" customFormat="1">
      <c r="I358" s="34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Y358" s="26"/>
      <c r="Z358" s="26"/>
      <c r="AA358" s="26"/>
      <c r="AB358" s="71"/>
    </row>
    <row r="359" spans="9:28" s="27" customFormat="1">
      <c r="I359" s="34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Y359" s="26"/>
      <c r="Z359" s="26"/>
      <c r="AA359" s="26"/>
      <c r="AB359" s="71"/>
    </row>
    <row r="360" spans="9:28" s="27" customFormat="1">
      <c r="I360" s="34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Y360" s="26"/>
      <c r="Z360" s="26"/>
      <c r="AA360" s="26"/>
      <c r="AB360" s="71"/>
    </row>
    <row r="361" spans="9:28" s="27" customFormat="1">
      <c r="I361" s="34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Y361" s="26"/>
      <c r="Z361" s="26"/>
      <c r="AA361" s="26"/>
      <c r="AB361" s="71"/>
    </row>
    <row r="362" spans="9:28" s="27" customFormat="1">
      <c r="I362" s="34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Y362" s="26"/>
      <c r="Z362" s="26"/>
      <c r="AA362" s="26"/>
      <c r="AB362" s="71"/>
    </row>
    <row r="363" spans="9:28" s="27" customFormat="1">
      <c r="I363" s="34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Y363" s="26"/>
      <c r="Z363" s="26"/>
      <c r="AA363" s="26"/>
      <c r="AB363" s="71"/>
    </row>
    <row r="364" spans="9:28" s="27" customFormat="1">
      <c r="I364" s="34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Y364" s="26"/>
      <c r="Z364" s="26"/>
      <c r="AA364" s="26"/>
      <c r="AB364" s="71"/>
    </row>
    <row r="365" spans="9:28" s="27" customFormat="1">
      <c r="I365" s="34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Y365" s="26"/>
      <c r="Z365" s="26"/>
      <c r="AA365" s="26"/>
      <c r="AB365" s="71"/>
    </row>
    <row r="366" spans="9:28" s="27" customFormat="1">
      <c r="I366" s="34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Y366" s="26"/>
      <c r="Z366" s="26"/>
      <c r="AA366" s="26"/>
      <c r="AB366" s="71"/>
    </row>
    <row r="367" spans="9:28" s="27" customFormat="1">
      <c r="I367" s="34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Y367" s="26"/>
      <c r="Z367" s="26"/>
      <c r="AA367" s="26"/>
      <c r="AB367" s="71"/>
    </row>
    <row r="368" spans="9:28" s="27" customFormat="1">
      <c r="I368" s="34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Y368" s="26"/>
      <c r="Z368" s="26"/>
      <c r="AA368" s="26"/>
      <c r="AB368" s="71"/>
    </row>
    <row r="369" spans="9:28" s="27" customFormat="1">
      <c r="I369" s="34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Y369" s="26"/>
      <c r="Z369" s="26"/>
      <c r="AA369" s="26"/>
      <c r="AB369" s="71"/>
    </row>
    <row r="370" spans="9:28" s="27" customFormat="1">
      <c r="I370" s="34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Y370" s="26"/>
      <c r="Z370" s="26"/>
      <c r="AA370" s="26"/>
      <c r="AB370" s="71"/>
    </row>
    <row r="371" spans="9:28" s="27" customFormat="1">
      <c r="I371" s="34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Y371" s="26"/>
      <c r="Z371" s="26"/>
      <c r="AA371" s="26"/>
      <c r="AB371" s="71"/>
    </row>
    <row r="372" spans="9:28" s="27" customFormat="1">
      <c r="I372" s="34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Y372" s="26"/>
      <c r="Z372" s="26"/>
      <c r="AA372" s="26"/>
      <c r="AB372" s="71"/>
    </row>
    <row r="373" spans="9:28" s="27" customFormat="1">
      <c r="I373" s="34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Y373" s="26"/>
      <c r="Z373" s="26"/>
      <c r="AA373" s="26"/>
      <c r="AB373" s="71"/>
    </row>
    <row r="374" spans="9:28" s="27" customFormat="1">
      <c r="I374" s="34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Y374" s="26"/>
      <c r="Z374" s="26"/>
      <c r="AA374" s="26"/>
      <c r="AB374" s="71"/>
    </row>
    <row r="375" spans="9:28" s="27" customFormat="1">
      <c r="I375" s="34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Y375" s="26"/>
      <c r="Z375" s="26"/>
      <c r="AA375" s="26"/>
      <c r="AB375" s="71"/>
    </row>
    <row r="376" spans="9:28" s="27" customFormat="1">
      <c r="I376" s="34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Y376" s="26"/>
      <c r="Z376" s="26"/>
      <c r="AA376" s="26"/>
      <c r="AB376" s="71"/>
    </row>
    <row r="377" spans="9:28" s="27" customFormat="1">
      <c r="I377" s="34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Y377" s="26"/>
      <c r="Z377" s="26"/>
      <c r="AA377" s="26"/>
      <c r="AB377" s="71"/>
    </row>
    <row r="378" spans="9:28" s="27" customFormat="1">
      <c r="I378" s="34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Y378" s="26"/>
      <c r="Z378" s="26"/>
      <c r="AA378" s="26"/>
      <c r="AB378" s="71"/>
    </row>
    <row r="379" spans="9:28" s="27" customFormat="1">
      <c r="I379" s="34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Y379" s="26"/>
      <c r="Z379" s="26"/>
      <c r="AA379" s="26"/>
      <c r="AB379" s="71"/>
    </row>
    <row r="380" spans="9:28" s="27" customFormat="1">
      <c r="I380" s="34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Y380" s="26"/>
      <c r="Z380" s="26"/>
      <c r="AA380" s="26"/>
      <c r="AB380" s="71"/>
    </row>
    <row r="381" spans="9:28" s="27" customFormat="1">
      <c r="I381" s="34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Y381" s="26"/>
      <c r="Z381" s="26"/>
      <c r="AA381" s="26"/>
      <c r="AB381" s="71"/>
    </row>
    <row r="382" spans="9:28" s="27" customFormat="1">
      <c r="I382" s="34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Y382" s="26"/>
      <c r="Z382" s="26"/>
      <c r="AA382" s="26"/>
      <c r="AB382" s="71"/>
    </row>
    <row r="383" spans="9:28" s="27" customFormat="1">
      <c r="I383" s="34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Y383" s="26"/>
      <c r="Z383" s="26"/>
      <c r="AA383" s="26"/>
      <c r="AB383" s="71"/>
    </row>
    <row r="384" spans="9:28" s="27" customFormat="1">
      <c r="I384" s="34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Y384" s="26"/>
      <c r="Z384" s="26"/>
      <c r="AA384" s="26"/>
      <c r="AB384" s="71"/>
    </row>
    <row r="385" spans="9:28" s="27" customFormat="1">
      <c r="I385" s="34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Y385" s="26"/>
      <c r="Z385" s="26"/>
      <c r="AA385" s="26"/>
      <c r="AB385" s="71"/>
    </row>
    <row r="386" spans="9:28" s="27" customFormat="1">
      <c r="I386" s="34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Y386" s="26"/>
      <c r="Z386" s="26"/>
      <c r="AA386" s="26"/>
      <c r="AB386" s="71"/>
    </row>
    <row r="387" spans="9:28" s="27" customFormat="1">
      <c r="I387" s="34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Y387" s="26"/>
      <c r="Z387" s="26"/>
      <c r="AA387" s="26"/>
      <c r="AB387" s="71"/>
    </row>
    <row r="388" spans="9:28" s="27" customFormat="1">
      <c r="I388" s="34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Y388" s="26"/>
      <c r="Z388" s="26"/>
      <c r="AA388" s="26"/>
      <c r="AB388" s="71"/>
    </row>
    <row r="389" spans="9:28" s="27" customFormat="1">
      <c r="I389" s="34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Y389" s="26"/>
      <c r="Z389" s="26"/>
      <c r="AA389" s="26"/>
      <c r="AB389" s="71"/>
    </row>
    <row r="390" spans="9:28" s="27" customFormat="1">
      <c r="I390" s="34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Y390" s="26"/>
      <c r="Z390" s="26"/>
      <c r="AA390" s="26"/>
      <c r="AB390" s="71"/>
    </row>
    <row r="391" spans="9:28" s="27" customFormat="1">
      <c r="I391" s="34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Y391" s="26"/>
      <c r="Z391" s="26"/>
      <c r="AA391" s="26"/>
      <c r="AB391" s="71"/>
    </row>
    <row r="392" spans="9:28" s="27" customFormat="1">
      <c r="I392" s="34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Y392" s="26"/>
      <c r="Z392" s="26"/>
      <c r="AA392" s="26"/>
      <c r="AB392" s="71"/>
    </row>
    <row r="393" spans="9:28" s="27" customFormat="1">
      <c r="I393" s="34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Y393" s="26"/>
      <c r="Z393" s="26"/>
      <c r="AA393" s="26"/>
      <c r="AB393" s="71"/>
    </row>
    <row r="394" spans="9:28" s="27" customFormat="1">
      <c r="I394" s="34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Y394" s="26"/>
      <c r="Z394" s="26"/>
      <c r="AA394" s="26"/>
      <c r="AB394" s="71"/>
    </row>
    <row r="395" spans="9:28" s="27" customFormat="1">
      <c r="I395" s="34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Y395" s="26"/>
      <c r="Z395" s="26"/>
      <c r="AA395" s="26"/>
      <c r="AB395" s="71"/>
    </row>
    <row r="396" spans="9:28" s="27" customFormat="1">
      <c r="I396" s="34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Y396" s="26"/>
      <c r="Z396" s="26"/>
      <c r="AA396" s="26"/>
      <c r="AB396" s="71"/>
    </row>
    <row r="397" spans="9:28" s="27" customFormat="1">
      <c r="I397" s="34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Y397" s="26"/>
      <c r="Z397" s="26"/>
      <c r="AA397" s="26"/>
      <c r="AB397" s="71"/>
    </row>
    <row r="398" spans="9:28" s="27" customFormat="1">
      <c r="I398" s="34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Y398" s="26"/>
      <c r="Z398" s="26"/>
      <c r="AA398" s="26"/>
      <c r="AB398" s="71"/>
    </row>
    <row r="399" spans="9:28" s="27" customFormat="1">
      <c r="I399" s="34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Y399" s="26"/>
      <c r="Z399" s="26"/>
      <c r="AA399" s="26"/>
      <c r="AB399" s="71"/>
    </row>
    <row r="400" spans="9:28" s="27" customFormat="1">
      <c r="I400" s="34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Y400" s="26"/>
      <c r="Z400" s="26"/>
      <c r="AA400" s="26"/>
      <c r="AB400" s="71"/>
    </row>
    <row r="401" spans="9:28" s="27" customFormat="1">
      <c r="I401" s="34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Y401" s="26"/>
      <c r="Z401" s="26"/>
      <c r="AA401" s="26"/>
      <c r="AB401" s="71"/>
    </row>
    <row r="402" spans="9:28" s="27" customFormat="1">
      <c r="I402" s="34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Y402" s="26"/>
      <c r="Z402" s="26"/>
      <c r="AA402" s="26"/>
      <c r="AB402" s="71"/>
    </row>
    <row r="403" spans="9:28" s="27" customFormat="1">
      <c r="I403" s="34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Y403" s="26"/>
      <c r="Z403" s="26"/>
      <c r="AA403" s="26"/>
      <c r="AB403" s="71"/>
    </row>
    <row r="404" spans="9:28" s="27" customFormat="1">
      <c r="I404" s="34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Y404" s="26"/>
      <c r="Z404" s="26"/>
      <c r="AA404" s="26"/>
      <c r="AB404" s="71"/>
    </row>
    <row r="405" spans="9:28" s="27" customFormat="1">
      <c r="I405" s="34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Y405" s="26"/>
      <c r="Z405" s="26"/>
      <c r="AA405" s="26"/>
      <c r="AB405" s="71"/>
    </row>
    <row r="406" spans="9:28" s="27" customFormat="1">
      <c r="I406" s="34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Y406" s="26"/>
      <c r="Z406" s="26"/>
      <c r="AA406" s="26"/>
      <c r="AB406" s="71"/>
    </row>
    <row r="407" spans="9:28" s="27" customFormat="1">
      <c r="I407" s="34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Y407" s="26"/>
      <c r="Z407" s="26"/>
      <c r="AA407" s="26"/>
      <c r="AB407" s="71"/>
    </row>
    <row r="408" spans="9:28" s="27" customFormat="1">
      <c r="I408" s="34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Y408" s="26"/>
      <c r="Z408" s="26"/>
      <c r="AA408" s="26"/>
      <c r="AB408" s="71"/>
    </row>
    <row r="409" spans="9:28" s="27" customFormat="1">
      <c r="I409" s="34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Y409" s="26"/>
      <c r="Z409" s="26"/>
      <c r="AA409" s="26"/>
      <c r="AB409" s="71"/>
    </row>
    <row r="410" spans="9:28" s="27" customFormat="1">
      <c r="I410" s="34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Y410" s="26"/>
      <c r="Z410" s="26"/>
      <c r="AA410" s="26"/>
      <c r="AB410" s="71"/>
    </row>
    <row r="411" spans="9:28" s="27" customFormat="1">
      <c r="I411" s="34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Y411" s="26"/>
      <c r="Z411" s="26"/>
      <c r="AA411" s="26"/>
      <c r="AB411" s="71"/>
    </row>
    <row r="412" spans="9:28" s="27" customFormat="1">
      <c r="I412" s="34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Y412" s="26"/>
      <c r="Z412" s="26"/>
      <c r="AA412" s="26"/>
      <c r="AB412" s="71"/>
    </row>
    <row r="413" spans="9:28" s="27" customFormat="1">
      <c r="I413" s="34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Y413" s="26"/>
      <c r="Z413" s="26"/>
      <c r="AA413" s="26"/>
      <c r="AB413" s="71"/>
    </row>
    <row r="414" spans="9:28" s="27" customFormat="1">
      <c r="I414" s="34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Y414" s="26"/>
      <c r="Z414" s="26"/>
      <c r="AA414" s="26"/>
      <c r="AB414" s="71"/>
    </row>
    <row r="415" spans="9:28" s="27" customFormat="1">
      <c r="I415" s="34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Y415" s="26"/>
      <c r="Z415" s="26"/>
      <c r="AA415" s="26"/>
      <c r="AB415" s="71"/>
    </row>
    <row r="416" spans="9:28" s="27" customFormat="1">
      <c r="I416" s="34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Y416" s="26"/>
      <c r="Z416" s="26"/>
      <c r="AA416" s="26"/>
      <c r="AB416" s="71"/>
    </row>
    <row r="417" spans="9:28" s="27" customFormat="1">
      <c r="I417" s="34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Y417" s="26"/>
      <c r="Z417" s="26"/>
      <c r="AA417" s="26"/>
      <c r="AB417" s="71"/>
    </row>
    <row r="418" spans="9:28" s="27" customFormat="1">
      <c r="I418" s="34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Y418" s="26"/>
      <c r="Z418" s="26"/>
      <c r="AA418" s="26"/>
      <c r="AB418" s="71"/>
    </row>
    <row r="419" spans="9:28" s="27" customFormat="1">
      <c r="I419" s="34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Y419" s="26"/>
      <c r="Z419" s="26"/>
      <c r="AA419" s="26"/>
      <c r="AB419" s="71"/>
    </row>
    <row r="420" spans="9:28" s="27" customFormat="1">
      <c r="I420" s="34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Y420" s="26"/>
      <c r="Z420" s="26"/>
      <c r="AA420" s="26"/>
      <c r="AB420" s="71"/>
    </row>
    <row r="421" spans="9:28" s="27" customFormat="1">
      <c r="I421" s="34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Y421" s="26"/>
      <c r="Z421" s="26"/>
      <c r="AA421" s="26"/>
      <c r="AB421" s="71"/>
    </row>
    <row r="422" spans="9:28" s="27" customFormat="1">
      <c r="I422" s="34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Y422" s="26"/>
      <c r="Z422" s="26"/>
      <c r="AA422" s="26"/>
      <c r="AB422" s="71"/>
    </row>
    <row r="423" spans="9:28" s="27" customFormat="1">
      <c r="I423" s="34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Y423" s="26"/>
      <c r="Z423" s="26"/>
      <c r="AA423" s="26"/>
      <c r="AB423" s="71"/>
    </row>
    <row r="424" spans="9:28" s="27" customFormat="1">
      <c r="I424" s="34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Y424" s="26"/>
      <c r="Z424" s="26"/>
      <c r="AA424" s="26"/>
      <c r="AB424" s="71"/>
    </row>
    <row r="425" spans="9:28" s="27" customFormat="1">
      <c r="I425" s="34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Y425" s="26"/>
      <c r="Z425" s="26"/>
      <c r="AA425" s="26"/>
      <c r="AB425" s="71"/>
    </row>
    <row r="426" spans="9:28" s="27" customFormat="1">
      <c r="I426" s="34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Y426" s="26"/>
      <c r="Z426" s="26"/>
      <c r="AA426" s="26"/>
      <c r="AB426" s="71"/>
    </row>
    <row r="427" spans="9:28" s="27" customFormat="1">
      <c r="I427" s="34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Y427" s="26"/>
      <c r="Z427" s="26"/>
      <c r="AA427" s="26"/>
      <c r="AB427" s="71"/>
    </row>
    <row r="428" spans="9:28" s="27" customFormat="1">
      <c r="I428" s="34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Y428" s="26"/>
      <c r="Z428" s="26"/>
      <c r="AA428" s="26"/>
      <c r="AB428" s="71"/>
    </row>
    <row r="429" spans="9:28" s="27" customFormat="1">
      <c r="I429" s="34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Y429" s="26"/>
      <c r="Z429" s="26"/>
      <c r="AA429" s="26"/>
      <c r="AB429" s="71"/>
    </row>
    <row r="430" spans="9:28" s="27" customFormat="1">
      <c r="I430" s="34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Y430" s="26"/>
      <c r="Z430" s="26"/>
      <c r="AA430" s="26"/>
      <c r="AB430" s="71"/>
    </row>
    <row r="431" spans="9:28" s="27" customFormat="1">
      <c r="I431" s="34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Y431" s="26"/>
      <c r="Z431" s="26"/>
      <c r="AA431" s="26"/>
      <c r="AB431" s="71"/>
    </row>
    <row r="432" spans="9:28" s="27" customFormat="1">
      <c r="I432" s="34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Y432" s="26"/>
      <c r="Z432" s="26"/>
      <c r="AA432" s="26"/>
      <c r="AB432" s="71"/>
    </row>
    <row r="433" spans="9:28" s="27" customFormat="1">
      <c r="I433" s="34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Y433" s="26"/>
      <c r="Z433" s="26"/>
      <c r="AA433" s="26"/>
      <c r="AB433" s="71"/>
    </row>
    <row r="434" spans="9:28" s="27" customFormat="1">
      <c r="I434" s="34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Y434" s="26"/>
      <c r="Z434" s="26"/>
      <c r="AA434" s="26"/>
      <c r="AB434" s="71"/>
    </row>
    <row r="435" spans="9:28" s="27" customFormat="1">
      <c r="I435" s="34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Y435" s="26"/>
      <c r="Z435" s="26"/>
      <c r="AA435" s="26"/>
      <c r="AB435" s="71"/>
    </row>
    <row r="436" spans="9:28" s="27" customFormat="1">
      <c r="I436" s="34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Y436" s="26"/>
      <c r="Z436" s="26"/>
      <c r="AA436" s="26"/>
      <c r="AB436" s="71"/>
    </row>
    <row r="437" spans="9:28" s="27" customFormat="1">
      <c r="I437" s="34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Y437" s="26"/>
      <c r="Z437" s="26"/>
      <c r="AA437" s="26"/>
      <c r="AB437" s="71"/>
    </row>
    <row r="438" spans="9:28" s="27" customFormat="1">
      <c r="I438" s="34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Y438" s="26"/>
      <c r="Z438" s="26"/>
      <c r="AA438" s="26"/>
      <c r="AB438" s="71"/>
    </row>
    <row r="439" spans="9:28" s="27" customFormat="1">
      <c r="I439" s="34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Y439" s="26"/>
      <c r="Z439" s="26"/>
      <c r="AA439" s="26"/>
      <c r="AB439" s="71"/>
    </row>
    <row r="440" spans="9:28" s="27" customFormat="1">
      <c r="I440" s="34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Y440" s="26"/>
      <c r="Z440" s="26"/>
      <c r="AA440" s="26"/>
      <c r="AB440" s="71"/>
    </row>
    <row r="441" spans="9:28" s="27" customFormat="1">
      <c r="I441" s="34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Y441" s="26"/>
      <c r="Z441" s="26"/>
      <c r="AA441" s="26"/>
      <c r="AB441" s="71"/>
    </row>
    <row r="442" spans="9:28" s="27" customFormat="1">
      <c r="I442" s="34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Y442" s="26"/>
      <c r="Z442" s="26"/>
      <c r="AA442" s="26"/>
      <c r="AB442" s="71"/>
    </row>
    <row r="443" spans="9:28" s="27" customFormat="1">
      <c r="I443" s="34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Y443" s="26"/>
      <c r="Z443" s="26"/>
      <c r="AA443" s="26"/>
      <c r="AB443" s="71"/>
    </row>
    <row r="444" spans="9:28" s="27" customFormat="1">
      <c r="I444" s="34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Y444" s="26"/>
      <c r="Z444" s="26"/>
      <c r="AA444" s="26"/>
      <c r="AB444" s="71"/>
    </row>
    <row r="445" spans="9:28" s="27" customFormat="1">
      <c r="I445" s="34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Y445" s="26"/>
      <c r="Z445" s="26"/>
      <c r="AA445" s="26"/>
      <c r="AB445" s="71"/>
    </row>
    <row r="446" spans="9:28" s="27" customFormat="1">
      <c r="I446" s="34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Y446" s="26"/>
      <c r="Z446" s="26"/>
      <c r="AA446" s="26"/>
      <c r="AB446" s="71"/>
    </row>
    <row r="447" spans="9:28" s="27" customFormat="1">
      <c r="I447" s="34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Y447" s="26"/>
      <c r="Z447" s="26"/>
      <c r="AA447" s="26"/>
      <c r="AB447" s="71"/>
    </row>
    <row r="448" spans="9:28" s="27" customFormat="1">
      <c r="I448" s="34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Y448" s="26"/>
      <c r="Z448" s="26"/>
      <c r="AA448" s="26"/>
      <c r="AB448" s="71"/>
    </row>
    <row r="449" spans="9:28" s="27" customFormat="1">
      <c r="I449" s="34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Y449" s="26"/>
      <c r="Z449" s="26"/>
      <c r="AA449" s="26"/>
      <c r="AB449" s="71"/>
    </row>
    <row r="450" spans="9:28" s="27" customFormat="1">
      <c r="I450" s="34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Y450" s="26"/>
      <c r="Z450" s="26"/>
      <c r="AA450" s="26"/>
      <c r="AB450" s="71"/>
    </row>
    <row r="451" spans="9:28" s="27" customFormat="1">
      <c r="I451" s="34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Y451" s="26"/>
      <c r="Z451" s="26"/>
      <c r="AA451" s="26"/>
      <c r="AB451" s="71"/>
    </row>
    <row r="452" spans="9:28" s="27" customFormat="1">
      <c r="I452" s="34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Y452" s="26"/>
      <c r="Z452" s="26"/>
      <c r="AA452" s="26"/>
      <c r="AB452" s="71"/>
    </row>
    <row r="453" spans="9:28" s="27" customFormat="1">
      <c r="I453" s="34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Y453" s="26"/>
      <c r="Z453" s="26"/>
      <c r="AA453" s="26"/>
      <c r="AB453" s="71"/>
    </row>
    <row r="454" spans="9:28" s="27" customFormat="1">
      <c r="I454" s="34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Y454" s="26"/>
      <c r="Z454" s="26"/>
      <c r="AA454" s="26"/>
      <c r="AB454" s="71"/>
    </row>
    <row r="455" spans="9:28" s="27" customFormat="1">
      <c r="I455" s="34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Y455" s="26"/>
      <c r="Z455" s="26"/>
      <c r="AA455" s="26"/>
      <c r="AB455" s="71"/>
    </row>
    <row r="456" spans="9:28" s="27" customFormat="1">
      <c r="I456" s="34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Y456" s="26"/>
      <c r="Z456" s="26"/>
      <c r="AA456" s="26"/>
      <c r="AB456" s="71"/>
    </row>
    <row r="457" spans="9:28" s="27" customFormat="1">
      <c r="I457" s="34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Y457" s="26"/>
      <c r="Z457" s="26"/>
      <c r="AA457" s="26"/>
      <c r="AB457" s="71"/>
    </row>
    <row r="458" spans="9:28" s="27" customFormat="1">
      <c r="I458" s="34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Y458" s="26"/>
      <c r="Z458" s="26"/>
      <c r="AA458" s="26"/>
      <c r="AB458" s="71"/>
    </row>
    <row r="459" spans="9:28" s="27" customFormat="1">
      <c r="I459" s="34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Y459" s="26"/>
      <c r="Z459" s="26"/>
      <c r="AA459" s="26"/>
      <c r="AB459" s="71"/>
    </row>
    <row r="460" spans="9:28" s="27" customFormat="1">
      <c r="I460" s="34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Y460" s="26"/>
      <c r="Z460" s="26"/>
      <c r="AA460" s="26"/>
      <c r="AB460" s="71"/>
    </row>
    <row r="461" spans="9:28" s="27" customFormat="1">
      <c r="I461" s="34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Y461" s="26"/>
      <c r="Z461" s="26"/>
      <c r="AA461" s="26"/>
      <c r="AB461" s="71"/>
    </row>
    <row r="462" spans="9:28" s="27" customFormat="1">
      <c r="I462" s="34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Y462" s="26"/>
      <c r="Z462" s="26"/>
      <c r="AA462" s="26"/>
      <c r="AB462" s="71"/>
    </row>
    <row r="463" spans="9:28" s="27" customFormat="1">
      <c r="I463" s="34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Y463" s="26"/>
      <c r="Z463" s="26"/>
      <c r="AA463" s="26"/>
      <c r="AB463" s="71"/>
    </row>
    <row r="464" spans="9:28" s="27" customFormat="1">
      <c r="I464" s="34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Y464" s="26"/>
      <c r="Z464" s="26"/>
      <c r="AA464" s="26"/>
      <c r="AB464" s="71"/>
    </row>
    <row r="465" spans="9:28" s="27" customFormat="1">
      <c r="I465" s="34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Y465" s="26"/>
      <c r="Z465" s="26"/>
      <c r="AA465" s="26"/>
      <c r="AB465" s="71"/>
    </row>
    <row r="466" spans="9:28" s="27" customFormat="1">
      <c r="I466" s="34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Y466" s="26"/>
      <c r="Z466" s="26"/>
      <c r="AA466" s="26"/>
      <c r="AB466" s="71"/>
    </row>
    <row r="467" spans="9:28" s="27" customFormat="1">
      <c r="I467" s="34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Y467" s="26"/>
      <c r="Z467" s="26"/>
      <c r="AA467" s="26"/>
      <c r="AB467" s="71"/>
    </row>
    <row r="468" spans="9:28" s="27" customFormat="1">
      <c r="I468" s="34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Y468" s="26"/>
      <c r="Z468" s="26"/>
      <c r="AA468" s="26"/>
      <c r="AB468" s="71"/>
    </row>
    <row r="469" spans="9:28" s="27" customFormat="1">
      <c r="I469" s="34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Y469" s="26"/>
      <c r="Z469" s="26"/>
      <c r="AA469" s="26"/>
      <c r="AB469" s="71"/>
    </row>
    <row r="470" spans="9:28" s="27" customFormat="1">
      <c r="I470" s="34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Y470" s="26"/>
      <c r="Z470" s="26"/>
      <c r="AA470" s="26"/>
      <c r="AB470" s="71"/>
    </row>
    <row r="471" spans="9:28" s="27" customFormat="1">
      <c r="I471" s="34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Y471" s="26"/>
      <c r="Z471" s="26"/>
      <c r="AA471" s="26"/>
      <c r="AB471" s="71"/>
    </row>
    <row r="472" spans="9:28" s="27" customFormat="1">
      <c r="I472" s="34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Y472" s="26"/>
      <c r="Z472" s="26"/>
      <c r="AA472" s="26"/>
      <c r="AB472" s="71"/>
    </row>
    <row r="473" spans="9:28" s="27" customFormat="1">
      <c r="I473" s="34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Y473" s="26"/>
      <c r="Z473" s="26"/>
      <c r="AA473" s="26"/>
      <c r="AB473" s="71"/>
    </row>
    <row r="474" spans="9:28" s="27" customFormat="1">
      <c r="I474" s="34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Y474" s="26"/>
      <c r="Z474" s="26"/>
      <c r="AA474" s="26"/>
      <c r="AB474" s="71"/>
    </row>
    <row r="475" spans="9:28" s="27" customFormat="1">
      <c r="I475" s="34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Y475" s="26"/>
      <c r="Z475" s="26"/>
      <c r="AA475" s="26"/>
      <c r="AB475" s="71"/>
    </row>
    <row r="476" spans="9:28" s="27" customFormat="1">
      <c r="I476" s="34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Y476" s="26"/>
      <c r="Z476" s="26"/>
      <c r="AA476" s="26"/>
      <c r="AB476" s="71"/>
    </row>
    <row r="477" spans="9:28" s="27" customFormat="1">
      <c r="I477" s="34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Y477" s="26"/>
      <c r="Z477" s="26"/>
      <c r="AA477" s="26"/>
      <c r="AB477" s="71"/>
    </row>
    <row r="478" spans="9:28" s="27" customFormat="1">
      <c r="I478" s="34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Y478" s="26"/>
      <c r="Z478" s="26"/>
      <c r="AA478" s="26"/>
      <c r="AB478" s="71"/>
    </row>
    <row r="479" spans="9:28" s="27" customFormat="1">
      <c r="I479" s="34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Y479" s="26"/>
      <c r="Z479" s="26"/>
      <c r="AA479" s="26"/>
      <c r="AB479" s="71"/>
    </row>
    <row r="480" spans="9:28" s="27" customFormat="1">
      <c r="I480" s="34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Y480" s="26"/>
      <c r="Z480" s="26"/>
      <c r="AA480" s="26"/>
      <c r="AB480" s="71"/>
    </row>
    <row r="481" spans="9:28" s="27" customFormat="1">
      <c r="I481" s="34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Y481" s="26"/>
      <c r="Z481" s="26"/>
      <c r="AA481" s="26"/>
      <c r="AB481" s="71"/>
    </row>
    <row r="482" spans="9:28" s="27" customFormat="1">
      <c r="I482" s="34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Y482" s="26"/>
      <c r="Z482" s="26"/>
      <c r="AA482" s="26"/>
      <c r="AB482" s="71"/>
    </row>
    <row r="483" spans="9:28" s="27" customFormat="1">
      <c r="I483" s="34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Y483" s="26"/>
      <c r="Z483" s="26"/>
      <c r="AA483" s="26"/>
      <c r="AB483" s="71"/>
    </row>
    <row r="484" spans="9:28" s="27" customFormat="1">
      <c r="I484" s="34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Y484" s="26"/>
      <c r="Z484" s="26"/>
      <c r="AA484" s="26"/>
      <c r="AB484" s="71"/>
    </row>
    <row r="485" spans="9:28" s="27" customFormat="1">
      <c r="I485" s="34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Y485" s="26"/>
      <c r="Z485" s="26"/>
      <c r="AA485" s="26"/>
      <c r="AB485" s="71"/>
    </row>
    <row r="486" spans="9:28" s="27" customFormat="1">
      <c r="I486" s="34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Y486" s="26"/>
      <c r="Z486" s="26"/>
      <c r="AA486" s="26"/>
      <c r="AB486" s="71"/>
    </row>
    <row r="487" spans="9:28" s="27" customFormat="1">
      <c r="I487" s="34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Y487" s="26"/>
      <c r="Z487" s="26"/>
      <c r="AA487" s="26"/>
      <c r="AB487" s="71"/>
    </row>
    <row r="488" spans="9:28" s="27" customFormat="1">
      <c r="I488" s="34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Y488" s="26"/>
      <c r="Z488" s="26"/>
      <c r="AA488" s="26"/>
      <c r="AB488" s="71"/>
    </row>
    <row r="489" spans="9:28" s="27" customFormat="1">
      <c r="I489" s="34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Y489" s="26"/>
      <c r="Z489" s="26"/>
      <c r="AA489" s="26"/>
      <c r="AB489" s="71"/>
    </row>
    <row r="490" spans="9:28" s="27" customFormat="1">
      <c r="I490" s="34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Y490" s="26"/>
      <c r="Z490" s="26"/>
      <c r="AA490" s="26"/>
      <c r="AB490" s="71"/>
    </row>
    <row r="491" spans="9:28" s="27" customFormat="1">
      <c r="I491" s="34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Y491" s="26"/>
      <c r="Z491" s="26"/>
      <c r="AA491" s="26"/>
      <c r="AB491" s="71"/>
    </row>
    <row r="492" spans="9:28" s="27" customFormat="1">
      <c r="I492" s="34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Y492" s="26"/>
      <c r="Z492" s="26"/>
      <c r="AA492" s="26"/>
      <c r="AB492" s="71"/>
    </row>
    <row r="493" spans="9:28" s="27" customFormat="1">
      <c r="I493" s="34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Y493" s="26"/>
      <c r="Z493" s="26"/>
      <c r="AA493" s="26"/>
      <c r="AB493" s="71"/>
    </row>
    <row r="494" spans="9:28" s="27" customFormat="1">
      <c r="I494" s="34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Y494" s="26"/>
      <c r="Z494" s="26"/>
      <c r="AA494" s="26"/>
      <c r="AB494" s="71"/>
    </row>
    <row r="495" spans="9:28" s="27" customFormat="1">
      <c r="I495" s="34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Y495" s="26"/>
      <c r="Z495" s="26"/>
      <c r="AA495" s="26"/>
      <c r="AB495" s="71"/>
    </row>
    <row r="496" spans="9:28" s="27" customFormat="1">
      <c r="I496" s="34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Y496" s="26"/>
      <c r="Z496" s="26"/>
      <c r="AA496" s="26"/>
      <c r="AB496" s="71"/>
    </row>
    <row r="497" spans="9:28" s="27" customFormat="1">
      <c r="I497" s="34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Y497" s="26"/>
      <c r="Z497" s="26"/>
      <c r="AA497" s="26"/>
      <c r="AB497" s="71"/>
    </row>
    <row r="498" spans="9:28" s="27" customFormat="1">
      <c r="I498" s="34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Y498" s="26"/>
      <c r="Z498" s="26"/>
      <c r="AA498" s="26"/>
      <c r="AB498" s="71"/>
    </row>
    <row r="499" spans="9:28" s="27" customFormat="1">
      <c r="I499" s="34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Y499" s="26"/>
      <c r="Z499" s="26"/>
      <c r="AA499" s="26"/>
      <c r="AB499" s="71"/>
    </row>
    <row r="500" spans="9:28" s="27" customFormat="1">
      <c r="I500" s="34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Y500" s="26"/>
      <c r="Z500" s="26"/>
      <c r="AA500" s="26"/>
      <c r="AB500" s="71"/>
    </row>
    <row r="501" spans="9:28" s="27" customFormat="1">
      <c r="I501" s="34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Y501" s="26"/>
      <c r="Z501" s="26"/>
      <c r="AA501" s="26"/>
      <c r="AB501" s="71"/>
    </row>
    <row r="502" spans="9:28" s="27" customFormat="1">
      <c r="I502" s="34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Y502" s="26"/>
      <c r="Z502" s="26"/>
      <c r="AA502" s="26"/>
      <c r="AB502" s="71"/>
    </row>
    <row r="503" spans="9:28" s="27" customFormat="1">
      <c r="I503" s="34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Y503" s="26"/>
      <c r="Z503" s="26"/>
      <c r="AA503" s="26"/>
      <c r="AB503" s="71"/>
    </row>
    <row r="504" spans="9:28" s="27" customFormat="1">
      <c r="I504" s="34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Y504" s="26"/>
      <c r="Z504" s="26"/>
      <c r="AA504" s="26"/>
      <c r="AB504" s="71"/>
    </row>
    <row r="505" spans="9:28" s="27" customFormat="1">
      <c r="I505" s="34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Y505" s="26"/>
      <c r="Z505" s="26"/>
      <c r="AA505" s="26"/>
      <c r="AB505" s="71"/>
    </row>
    <row r="506" spans="9:28" s="27" customFormat="1">
      <c r="I506" s="34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Y506" s="26"/>
      <c r="Z506" s="26"/>
      <c r="AA506" s="26"/>
      <c r="AB506" s="71"/>
    </row>
    <row r="507" spans="9:28" s="27" customFormat="1">
      <c r="I507" s="34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Y507" s="26"/>
      <c r="Z507" s="26"/>
      <c r="AA507" s="26"/>
      <c r="AB507" s="71"/>
    </row>
    <row r="508" spans="9:28" s="27" customFormat="1">
      <c r="I508" s="34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Y508" s="26"/>
      <c r="Z508" s="26"/>
      <c r="AA508" s="26"/>
      <c r="AB508" s="71"/>
    </row>
    <row r="509" spans="9:28" s="27" customFormat="1">
      <c r="I509" s="34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Y509" s="26"/>
      <c r="Z509" s="26"/>
      <c r="AA509" s="26"/>
      <c r="AB509" s="71"/>
    </row>
    <row r="510" spans="9:28" s="27" customFormat="1">
      <c r="I510" s="34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Y510" s="26"/>
      <c r="Z510" s="26"/>
      <c r="AA510" s="26"/>
      <c r="AB510" s="71"/>
    </row>
    <row r="511" spans="9:28" s="27" customFormat="1">
      <c r="I511" s="34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Y511" s="26"/>
      <c r="Z511" s="26"/>
      <c r="AA511" s="26"/>
      <c r="AB511" s="71"/>
    </row>
    <row r="512" spans="9:28" s="27" customFormat="1">
      <c r="I512" s="34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Y512" s="26"/>
      <c r="Z512" s="26"/>
      <c r="AA512" s="26"/>
      <c r="AB512" s="71"/>
    </row>
    <row r="513" spans="9:28" s="27" customFormat="1">
      <c r="I513" s="34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Y513" s="26"/>
      <c r="Z513" s="26"/>
      <c r="AA513" s="26"/>
      <c r="AB513" s="71"/>
    </row>
    <row r="514" spans="9:28" s="27" customFormat="1">
      <c r="I514" s="34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Y514" s="26"/>
      <c r="Z514" s="26"/>
      <c r="AA514" s="26"/>
      <c r="AB514" s="71"/>
    </row>
    <row r="515" spans="9:28" s="27" customFormat="1">
      <c r="I515" s="34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Y515" s="26"/>
      <c r="Z515" s="26"/>
      <c r="AA515" s="26"/>
      <c r="AB515" s="71"/>
    </row>
    <row r="516" spans="9:28" s="27" customFormat="1">
      <c r="I516" s="34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Y516" s="26"/>
      <c r="Z516" s="26"/>
      <c r="AA516" s="26"/>
      <c r="AB516" s="71"/>
    </row>
    <row r="517" spans="9:28" s="27" customFormat="1">
      <c r="I517" s="34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Y517" s="26"/>
      <c r="Z517" s="26"/>
      <c r="AA517" s="26"/>
      <c r="AB517" s="71"/>
    </row>
    <row r="518" spans="9:28" s="27" customFormat="1">
      <c r="I518" s="34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Y518" s="26"/>
      <c r="Z518" s="26"/>
      <c r="AA518" s="26"/>
      <c r="AB518" s="71"/>
    </row>
    <row r="519" spans="9:28" s="27" customFormat="1">
      <c r="I519" s="34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Y519" s="26"/>
      <c r="Z519" s="26"/>
      <c r="AA519" s="26"/>
      <c r="AB519" s="71"/>
    </row>
    <row r="520" spans="9:28" s="27" customFormat="1">
      <c r="I520" s="34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Y520" s="26"/>
      <c r="Z520" s="26"/>
      <c r="AA520" s="26"/>
      <c r="AB520" s="71"/>
    </row>
    <row r="521" spans="9:28" s="27" customFormat="1">
      <c r="I521" s="34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Y521" s="26"/>
      <c r="Z521" s="26"/>
      <c r="AA521" s="26"/>
      <c r="AB521" s="71"/>
    </row>
    <row r="522" spans="9:28" s="27" customFormat="1">
      <c r="I522" s="34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Y522" s="26"/>
      <c r="Z522" s="26"/>
      <c r="AA522" s="26"/>
      <c r="AB522" s="71"/>
    </row>
    <row r="523" spans="9:28" s="27" customFormat="1">
      <c r="I523" s="34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Y523" s="26"/>
      <c r="Z523" s="26"/>
      <c r="AA523" s="26"/>
      <c r="AB523" s="71"/>
    </row>
    <row r="524" spans="9:28" s="27" customFormat="1">
      <c r="I524" s="34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Y524" s="26"/>
      <c r="Z524" s="26"/>
      <c r="AA524" s="26"/>
      <c r="AB524" s="71"/>
    </row>
    <row r="525" spans="9:28" s="27" customFormat="1">
      <c r="I525" s="34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Y525" s="26"/>
      <c r="Z525" s="26"/>
      <c r="AA525" s="26"/>
      <c r="AB525" s="71"/>
    </row>
    <row r="526" spans="9:28" s="27" customFormat="1">
      <c r="I526" s="34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Y526" s="26"/>
      <c r="Z526" s="26"/>
      <c r="AA526" s="26"/>
      <c r="AB526" s="71"/>
    </row>
    <row r="527" spans="9:28" s="27" customFormat="1">
      <c r="I527" s="34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Y527" s="26"/>
      <c r="Z527" s="26"/>
      <c r="AA527" s="26"/>
      <c r="AB527" s="71"/>
    </row>
    <row r="528" spans="9:28" s="27" customFormat="1">
      <c r="I528" s="34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Y528" s="26"/>
      <c r="Z528" s="26"/>
      <c r="AA528" s="26"/>
      <c r="AB528" s="71"/>
    </row>
    <row r="529" spans="9:28" s="27" customFormat="1">
      <c r="I529" s="34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Y529" s="26"/>
      <c r="Z529" s="26"/>
      <c r="AA529" s="26"/>
      <c r="AB529" s="71"/>
    </row>
    <row r="530" spans="9:28" s="27" customFormat="1">
      <c r="I530" s="34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Y530" s="26"/>
      <c r="Z530" s="26"/>
      <c r="AA530" s="26"/>
      <c r="AB530" s="71"/>
    </row>
    <row r="531" spans="9:28" s="27" customFormat="1">
      <c r="I531" s="34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Y531" s="26"/>
      <c r="Z531" s="26"/>
      <c r="AA531" s="26"/>
      <c r="AB531" s="71"/>
    </row>
    <row r="532" spans="9:28" s="27" customFormat="1">
      <c r="I532" s="34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Y532" s="26"/>
      <c r="Z532" s="26"/>
      <c r="AA532" s="26"/>
      <c r="AB532" s="71"/>
    </row>
    <row r="533" spans="9:28" s="27" customFormat="1">
      <c r="I533" s="34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Y533" s="26"/>
      <c r="Z533" s="26"/>
      <c r="AA533" s="26"/>
      <c r="AB533" s="71"/>
    </row>
    <row r="534" spans="9:28" s="27" customFormat="1">
      <c r="I534" s="34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Y534" s="26"/>
      <c r="Z534" s="26"/>
      <c r="AA534" s="26"/>
      <c r="AB534" s="71"/>
    </row>
    <row r="535" spans="9:28" s="27" customFormat="1">
      <c r="I535" s="34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Y535" s="26"/>
      <c r="Z535" s="26"/>
      <c r="AA535" s="26"/>
      <c r="AB535" s="71"/>
    </row>
    <row r="536" spans="9:28" s="27" customFormat="1">
      <c r="I536" s="34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Y536" s="26"/>
      <c r="Z536" s="26"/>
      <c r="AA536" s="26"/>
      <c r="AB536" s="71"/>
    </row>
    <row r="537" spans="9:28" s="27" customFormat="1">
      <c r="I537" s="34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Y537" s="26"/>
      <c r="Z537" s="26"/>
      <c r="AA537" s="26"/>
      <c r="AB537" s="71"/>
    </row>
    <row r="538" spans="9:28" s="27" customFormat="1">
      <c r="I538" s="34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Y538" s="26"/>
      <c r="Z538" s="26"/>
      <c r="AA538" s="26"/>
      <c r="AB538" s="71"/>
    </row>
    <row r="539" spans="9:28" s="27" customFormat="1">
      <c r="I539" s="34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Y539" s="26"/>
      <c r="Z539" s="26"/>
      <c r="AA539" s="26"/>
      <c r="AB539" s="71"/>
    </row>
    <row r="540" spans="9:28" s="27" customFormat="1">
      <c r="I540" s="34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Y540" s="26"/>
      <c r="Z540" s="26"/>
      <c r="AA540" s="26"/>
      <c r="AB540" s="71"/>
    </row>
    <row r="541" spans="9:28" s="27" customFormat="1">
      <c r="I541" s="34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Y541" s="26"/>
      <c r="Z541" s="26"/>
      <c r="AA541" s="26"/>
      <c r="AB541" s="71"/>
    </row>
    <row r="542" spans="9:28" s="27" customFormat="1">
      <c r="I542" s="34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Y542" s="26"/>
      <c r="Z542" s="26"/>
      <c r="AA542" s="26"/>
      <c r="AB542" s="71"/>
    </row>
    <row r="543" spans="9:28" s="27" customFormat="1">
      <c r="I543" s="34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Y543" s="26"/>
      <c r="Z543" s="26"/>
      <c r="AA543" s="26"/>
      <c r="AB543" s="71"/>
    </row>
    <row r="544" spans="9:28" s="27" customFormat="1">
      <c r="I544" s="34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Y544" s="26"/>
      <c r="Z544" s="26"/>
      <c r="AA544" s="26"/>
      <c r="AB544" s="71"/>
    </row>
    <row r="545" spans="9:28" s="27" customFormat="1">
      <c r="I545" s="34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Y545" s="26"/>
      <c r="Z545" s="26"/>
      <c r="AA545" s="26"/>
      <c r="AB545" s="71"/>
    </row>
    <row r="546" spans="9:28" s="27" customFormat="1">
      <c r="I546" s="34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Y546" s="26"/>
      <c r="Z546" s="26"/>
      <c r="AA546" s="26"/>
      <c r="AB546" s="71"/>
    </row>
    <row r="547" spans="9:28" s="27" customFormat="1">
      <c r="I547" s="34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Y547" s="26"/>
      <c r="Z547" s="26"/>
      <c r="AA547" s="26"/>
      <c r="AB547" s="71"/>
    </row>
    <row r="548" spans="9:28" s="27" customFormat="1">
      <c r="I548" s="34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Y548" s="26"/>
      <c r="Z548" s="26"/>
      <c r="AA548" s="26"/>
      <c r="AB548" s="71"/>
    </row>
    <row r="549" spans="9:28" s="27" customFormat="1">
      <c r="I549" s="34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Y549" s="26"/>
      <c r="Z549" s="26"/>
      <c r="AA549" s="26"/>
      <c r="AB549" s="71"/>
    </row>
    <row r="550" spans="9:28" s="27" customFormat="1">
      <c r="I550" s="34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Y550" s="26"/>
      <c r="Z550" s="26"/>
      <c r="AA550" s="26"/>
      <c r="AB550" s="71"/>
    </row>
    <row r="551" spans="9:28" s="27" customFormat="1">
      <c r="I551" s="34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Y551" s="26"/>
      <c r="Z551" s="26"/>
      <c r="AA551" s="26"/>
      <c r="AB551" s="71"/>
    </row>
    <row r="552" spans="9:28" s="27" customFormat="1">
      <c r="I552" s="34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Y552" s="26"/>
      <c r="Z552" s="26"/>
      <c r="AA552" s="26"/>
      <c r="AB552" s="71"/>
    </row>
    <row r="553" spans="9:28" s="27" customFormat="1">
      <c r="I553" s="34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Y553" s="26"/>
      <c r="Z553" s="26"/>
      <c r="AA553" s="26"/>
      <c r="AB553" s="71"/>
    </row>
    <row r="554" spans="9:28" s="27" customFormat="1">
      <c r="I554" s="34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Y554" s="26"/>
      <c r="Z554" s="26"/>
      <c r="AA554" s="26"/>
      <c r="AB554" s="71"/>
    </row>
    <row r="555" spans="9:28" s="27" customFormat="1">
      <c r="I555" s="34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Y555" s="26"/>
      <c r="Z555" s="26"/>
      <c r="AA555" s="26"/>
      <c r="AB555" s="71"/>
    </row>
    <row r="556" spans="9:28" s="27" customFormat="1">
      <c r="I556" s="34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Y556" s="26"/>
      <c r="Z556" s="26"/>
      <c r="AA556" s="26"/>
      <c r="AB556" s="71"/>
    </row>
    <row r="557" spans="9:28" s="27" customFormat="1">
      <c r="I557" s="34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Y557" s="26"/>
      <c r="Z557" s="26"/>
      <c r="AA557" s="26"/>
      <c r="AB557" s="71"/>
    </row>
    <row r="558" spans="9:28" s="27" customFormat="1">
      <c r="I558" s="34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Y558" s="26"/>
      <c r="Z558" s="26"/>
      <c r="AA558" s="26"/>
      <c r="AB558" s="71"/>
    </row>
    <row r="559" spans="9:28" s="27" customFormat="1">
      <c r="I559" s="34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Y559" s="26"/>
      <c r="Z559" s="26"/>
      <c r="AA559" s="26"/>
      <c r="AB559" s="71"/>
    </row>
    <row r="560" spans="9:28" s="27" customFormat="1">
      <c r="I560" s="34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Y560" s="26"/>
      <c r="Z560" s="26"/>
      <c r="AA560" s="26"/>
      <c r="AB560" s="71"/>
    </row>
    <row r="561" spans="9:28" s="27" customFormat="1">
      <c r="I561" s="34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Y561" s="26"/>
      <c r="Z561" s="26"/>
      <c r="AA561" s="26"/>
      <c r="AB561" s="71"/>
    </row>
    <row r="562" spans="9:28" s="27" customFormat="1">
      <c r="I562" s="34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Y562" s="26"/>
      <c r="Z562" s="26"/>
      <c r="AA562" s="26"/>
      <c r="AB562" s="71"/>
    </row>
    <row r="563" spans="9:28" s="27" customFormat="1">
      <c r="I563" s="34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Y563" s="26"/>
      <c r="Z563" s="26"/>
      <c r="AA563" s="26"/>
      <c r="AB563" s="71"/>
    </row>
    <row r="564" spans="9:28" s="27" customFormat="1">
      <c r="I564" s="34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Y564" s="26"/>
      <c r="Z564" s="26"/>
      <c r="AA564" s="26"/>
      <c r="AB564" s="71"/>
    </row>
    <row r="565" spans="9:28" s="27" customFormat="1">
      <c r="I565" s="34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Y565" s="26"/>
      <c r="Z565" s="26"/>
      <c r="AA565" s="26"/>
      <c r="AB565" s="71"/>
    </row>
    <row r="566" spans="9:28" s="27" customFormat="1">
      <c r="I566" s="34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Y566" s="26"/>
      <c r="Z566" s="26"/>
      <c r="AA566" s="26"/>
      <c r="AB566" s="71"/>
    </row>
    <row r="567" spans="9:28" s="27" customFormat="1">
      <c r="I567" s="34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Y567" s="26"/>
      <c r="Z567" s="26"/>
      <c r="AA567" s="26"/>
      <c r="AB567" s="71"/>
    </row>
    <row r="568" spans="9:28" s="27" customFormat="1">
      <c r="I568" s="34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Y568" s="26"/>
      <c r="Z568" s="26"/>
      <c r="AA568" s="26"/>
      <c r="AB568" s="71"/>
    </row>
    <row r="569" spans="9:28" s="27" customFormat="1">
      <c r="I569" s="34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Y569" s="26"/>
      <c r="Z569" s="26"/>
      <c r="AA569" s="26"/>
      <c r="AB569" s="71"/>
    </row>
    <row r="570" spans="9:28" s="27" customFormat="1">
      <c r="I570" s="34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Y570" s="26"/>
      <c r="Z570" s="26"/>
      <c r="AA570" s="26"/>
      <c r="AB570" s="71"/>
    </row>
    <row r="571" spans="9:28" s="27" customFormat="1">
      <c r="I571" s="34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Y571" s="26"/>
      <c r="Z571" s="26"/>
      <c r="AA571" s="26"/>
      <c r="AB571" s="71"/>
    </row>
    <row r="572" spans="9:28" s="27" customFormat="1">
      <c r="I572" s="34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Y572" s="26"/>
      <c r="Z572" s="26"/>
      <c r="AA572" s="26"/>
      <c r="AB572" s="71"/>
    </row>
    <row r="573" spans="9:28" s="27" customFormat="1">
      <c r="I573" s="34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Y573" s="26"/>
      <c r="Z573" s="26"/>
      <c r="AA573" s="26"/>
      <c r="AB573" s="71"/>
    </row>
    <row r="574" spans="9:28" s="27" customFormat="1">
      <c r="I574" s="34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Y574" s="26"/>
      <c r="Z574" s="26"/>
      <c r="AA574" s="26"/>
      <c r="AB574" s="71"/>
    </row>
    <row r="575" spans="9:28" s="27" customFormat="1">
      <c r="I575" s="34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Y575" s="26"/>
      <c r="Z575" s="26"/>
      <c r="AA575" s="26"/>
      <c r="AB575" s="71"/>
    </row>
    <row r="576" spans="9:28" s="27" customFormat="1">
      <c r="I576" s="34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Y576" s="26"/>
      <c r="Z576" s="26"/>
      <c r="AA576" s="26"/>
      <c r="AB576" s="71"/>
    </row>
    <row r="577" spans="9:28" s="27" customFormat="1">
      <c r="I577" s="34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Y577" s="26"/>
      <c r="Z577" s="26"/>
      <c r="AA577" s="26"/>
      <c r="AB577" s="71"/>
    </row>
    <row r="578" spans="9:28" s="27" customFormat="1">
      <c r="I578" s="34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Y578" s="26"/>
      <c r="Z578" s="26"/>
      <c r="AA578" s="26"/>
      <c r="AB578" s="71"/>
    </row>
    <row r="579" spans="9:28" s="27" customFormat="1">
      <c r="I579" s="34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Y579" s="26"/>
      <c r="Z579" s="26"/>
      <c r="AA579" s="26"/>
      <c r="AB579" s="71"/>
    </row>
    <row r="580" spans="9:28" s="27" customFormat="1">
      <c r="I580" s="34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Y580" s="26"/>
      <c r="Z580" s="26"/>
      <c r="AA580" s="26"/>
      <c r="AB580" s="71"/>
    </row>
    <row r="581" spans="9:28" s="27" customFormat="1">
      <c r="I581" s="34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Y581" s="26"/>
      <c r="Z581" s="26"/>
      <c r="AA581" s="26"/>
      <c r="AB581" s="71"/>
    </row>
    <row r="582" spans="9:28" s="27" customFormat="1">
      <c r="I582" s="34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Y582" s="26"/>
      <c r="Z582" s="26"/>
      <c r="AA582" s="26"/>
      <c r="AB582" s="71"/>
    </row>
    <row r="583" spans="9:28" s="27" customFormat="1">
      <c r="I583" s="34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Y583" s="26"/>
      <c r="Z583" s="26"/>
      <c r="AA583" s="26"/>
      <c r="AB583" s="71"/>
    </row>
    <row r="584" spans="9:28" s="27" customFormat="1">
      <c r="I584" s="34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Y584" s="26"/>
      <c r="Z584" s="26"/>
      <c r="AA584" s="26"/>
      <c r="AB584" s="71"/>
    </row>
    <row r="585" spans="9:28" s="27" customFormat="1">
      <c r="I585" s="34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Y585" s="26"/>
      <c r="Z585" s="26"/>
      <c r="AA585" s="26"/>
      <c r="AB585" s="71"/>
    </row>
    <row r="586" spans="9:28" s="27" customFormat="1">
      <c r="I586" s="34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Y586" s="26"/>
      <c r="Z586" s="26"/>
      <c r="AA586" s="26"/>
      <c r="AB586" s="71"/>
    </row>
    <row r="587" spans="9:28" s="27" customFormat="1">
      <c r="I587" s="34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Y587" s="26"/>
      <c r="Z587" s="26"/>
      <c r="AA587" s="26"/>
      <c r="AB587" s="71"/>
    </row>
    <row r="588" spans="9:28" s="27" customFormat="1">
      <c r="I588" s="34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Y588" s="26"/>
      <c r="Z588" s="26"/>
      <c r="AA588" s="26"/>
      <c r="AB588" s="71"/>
    </row>
    <row r="589" spans="9:28" s="27" customFormat="1">
      <c r="I589" s="34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Y589" s="26"/>
      <c r="Z589" s="26"/>
      <c r="AA589" s="26"/>
      <c r="AB589" s="71"/>
    </row>
    <row r="590" spans="9:28" s="27" customFormat="1">
      <c r="I590" s="34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Y590" s="26"/>
      <c r="Z590" s="26"/>
      <c r="AA590" s="26"/>
      <c r="AB590" s="71"/>
    </row>
    <row r="591" spans="9:28" s="27" customFormat="1">
      <c r="I591" s="34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Y591" s="26"/>
      <c r="Z591" s="26"/>
      <c r="AA591" s="26"/>
      <c r="AB591" s="71"/>
    </row>
    <row r="592" spans="9:28" s="27" customFormat="1">
      <c r="I592" s="34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Y592" s="26"/>
      <c r="Z592" s="26"/>
      <c r="AA592" s="26"/>
      <c r="AB592" s="71"/>
    </row>
    <row r="593" spans="9:28" s="27" customFormat="1">
      <c r="I593" s="34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Y593" s="26"/>
      <c r="Z593" s="26"/>
      <c r="AA593" s="26"/>
      <c r="AB593" s="71"/>
    </row>
    <row r="594" spans="9:28" s="27" customFormat="1">
      <c r="I594" s="34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Y594" s="26"/>
      <c r="Z594" s="26"/>
      <c r="AA594" s="26"/>
      <c r="AB594" s="71"/>
    </row>
    <row r="595" spans="9:28" s="27" customFormat="1">
      <c r="I595" s="34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Y595" s="26"/>
      <c r="Z595" s="26"/>
      <c r="AA595" s="26"/>
      <c r="AB595" s="71"/>
    </row>
    <row r="596" spans="9:28" s="27" customFormat="1">
      <c r="I596" s="34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Y596" s="26"/>
      <c r="Z596" s="26"/>
      <c r="AA596" s="26"/>
      <c r="AB596" s="71"/>
    </row>
    <row r="597" spans="9:28" s="27" customFormat="1">
      <c r="I597" s="34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Y597" s="26"/>
      <c r="Z597" s="26"/>
      <c r="AA597" s="26"/>
      <c r="AB597" s="71"/>
    </row>
    <row r="598" spans="9:28" s="27" customFormat="1">
      <c r="I598" s="34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Y598" s="26"/>
      <c r="Z598" s="26"/>
      <c r="AA598" s="26"/>
      <c r="AB598" s="71"/>
    </row>
    <row r="599" spans="9:28" s="27" customFormat="1">
      <c r="I599" s="34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Y599" s="26"/>
      <c r="Z599" s="26"/>
      <c r="AA599" s="26"/>
      <c r="AB599" s="71"/>
    </row>
    <row r="600" spans="9:28" s="27" customFormat="1">
      <c r="I600" s="34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Y600" s="26"/>
      <c r="Z600" s="26"/>
      <c r="AA600" s="26"/>
      <c r="AB600" s="71"/>
    </row>
    <row r="601" spans="9:28" s="27" customFormat="1">
      <c r="I601" s="34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Y601" s="26"/>
      <c r="Z601" s="26"/>
      <c r="AA601" s="26"/>
      <c r="AB601" s="71"/>
    </row>
    <row r="602" spans="9:28" s="27" customFormat="1">
      <c r="I602" s="34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Y602" s="26"/>
      <c r="Z602" s="26"/>
      <c r="AA602" s="26"/>
      <c r="AB602" s="71"/>
    </row>
    <row r="603" spans="9:28" s="27" customFormat="1">
      <c r="I603" s="34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Y603" s="26"/>
      <c r="Z603" s="26"/>
      <c r="AA603" s="26"/>
      <c r="AB603" s="71"/>
    </row>
    <row r="604" spans="9:28" s="27" customFormat="1">
      <c r="I604" s="34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Y604" s="26"/>
      <c r="Z604" s="26"/>
      <c r="AA604" s="26"/>
      <c r="AB604" s="71"/>
    </row>
    <row r="605" spans="9:28" s="27" customFormat="1">
      <c r="I605" s="34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Y605" s="26"/>
      <c r="Z605" s="26"/>
      <c r="AA605" s="26"/>
      <c r="AB605" s="71"/>
    </row>
    <row r="606" spans="9:28" s="27" customFormat="1">
      <c r="I606" s="34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Y606" s="26"/>
      <c r="Z606" s="26"/>
      <c r="AA606" s="26"/>
      <c r="AB606" s="71"/>
    </row>
    <row r="607" spans="9:28" s="27" customFormat="1">
      <c r="I607" s="34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Y607" s="26"/>
      <c r="Z607" s="26"/>
      <c r="AA607" s="26"/>
      <c r="AB607" s="71"/>
    </row>
    <row r="608" spans="9:28" s="27" customFormat="1">
      <c r="I608" s="34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Y608" s="26"/>
      <c r="Z608" s="26"/>
      <c r="AA608" s="26"/>
      <c r="AB608" s="71"/>
    </row>
    <row r="609" spans="9:28" s="27" customFormat="1">
      <c r="I609" s="34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Y609" s="26"/>
      <c r="Z609" s="26"/>
      <c r="AA609" s="26"/>
      <c r="AB609" s="71"/>
    </row>
    <row r="610" spans="9:28" s="27" customFormat="1">
      <c r="I610" s="34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Y610" s="26"/>
      <c r="Z610" s="26"/>
      <c r="AA610" s="26"/>
      <c r="AB610" s="71"/>
    </row>
    <row r="611" spans="9:28" s="27" customFormat="1">
      <c r="I611" s="34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Y611" s="26"/>
      <c r="Z611" s="26"/>
      <c r="AA611" s="26"/>
      <c r="AB611" s="71"/>
    </row>
    <row r="612" spans="9:28" s="27" customFormat="1">
      <c r="I612" s="34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Y612" s="26"/>
      <c r="Z612" s="26"/>
      <c r="AA612" s="26"/>
      <c r="AB612" s="71"/>
    </row>
    <row r="613" spans="9:28" s="27" customFormat="1">
      <c r="I613" s="34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Y613" s="26"/>
      <c r="Z613" s="26"/>
      <c r="AA613" s="26"/>
      <c r="AB613" s="71"/>
    </row>
    <row r="614" spans="9:28" s="27" customFormat="1">
      <c r="I614" s="34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Y614" s="26"/>
      <c r="Z614" s="26"/>
      <c r="AA614" s="26"/>
      <c r="AB614" s="71"/>
    </row>
    <row r="615" spans="9:28" s="27" customFormat="1">
      <c r="I615" s="34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Y615" s="26"/>
      <c r="Z615" s="26"/>
      <c r="AA615" s="26"/>
      <c r="AB615" s="71"/>
    </row>
    <row r="616" spans="9:28" s="27" customFormat="1">
      <c r="I616" s="34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Y616" s="26"/>
      <c r="Z616" s="26"/>
      <c r="AA616" s="26"/>
      <c r="AB616" s="71"/>
    </row>
    <row r="617" spans="9:28" s="27" customFormat="1">
      <c r="I617" s="34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Y617" s="26"/>
      <c r="Z617" s="26"/>
      <c r="AA617" s="26"/>
      <c r="AB617" s="71"/>
    </row>
    <row r="618" spans="9:28" s="27" customFormat="1">
      <c r="I618" s="34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Y618" s="26"/>
      <c r="Z618" s="26"/>
      <c r="AA618" s="26"/>
      <c r="AB618" s="71"/>
    </row>
    <row r="619" spans="9:28" s="27" customFormat="1">
      <c r="I619" s="34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Y619" s="26"/>
      <c r="Z619" s="26"/>
      <c r="AA619" s="26"/>
      <c r="AB619" s="71"/>
    </row>
    <row r="620" spans="9:28" s="27" customFormat="1">
      <c r="I620" s="34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Y620" s="26"/>
      <c r="Z620" s="26"/>
      <c r="AA620" s="26"/>
      <c r="AB620" s="71"/>
    </row>
    <row r="621" spans="9:28" s="27" customFormat="1">
      <c r="I621" s="34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Y621" s="26"/>
      <c r="Z621" s="26"/>
      <c r="AA621" s="26"/>
      <c r="AB621" s="71"/>
    </row>
    <row r="622" spans="9:28" s="27" customFormat="1">
      <c r="I622" s="34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Y622" s="26"/>
      <c r="Z622" s="26"/>
      <c r="AA622" s="26"/>
      <c r="AB622" s="71"/>
    </row>
    <row r="623" spans="9:28" s="27" customFormat="1">
      <c r="I623" s="34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Y623" s="26"/>
      <c r="Z623" s="26"/>
      <c r="AA623" s="26"/>
      <c r="AB623" s="71"/>
    </row>
    <row r="624" spans="9:28" s="27" customFormat="1">
      <c r="I624" s="34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Y624" s="26"/>
      <c r="Z624" s="26"/>
      <c r="AA624" s="26"/>
      <c r="AB624" s="71"/>
    </row>
    <row r="625" spans="9:28" s="27" customFormat="1">
      <c r="I625" s="34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Y625" s="26"/>
      <c r="Z625" s="26"/>
      <c r="AA625" s="26"/>
      <c r="AB625" s="71"/>
    </row>
    <row r="626" spans="9:28" s="27" customFormat="1">
      <c r="I626" s="34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Y626" s="26"/>
      <c r="Z626" s="26"/>
      <c r="AA626" s="26"/>
      <c r="AB626" s="71"/>
    </row>
    <row r="627" spans="9:28" s="27" customFormat="1">
      <c r="I627" s="34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Y627" s="26"/>
      <c r="Z627" s="26"/>
      <c r="AA627" s="26"/>
      <c r="AB627" s="71"/>
    </row>
    <row r="628" spans="9:28" s="27" customFormat="1">
      <c r="I628" s="34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Y628" s="26"/>
      <c r="Z628" s="26"/>
      <c r="AA628" s="26"/>
      <c r="AB628" s="71"/>
    </row>
    <row r="629" spans="9:28" s="27" customFormat="1">
      <c r="I629" s="34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Y629" s="26"/>
      <c r="Z629" s="26"/>
      <c r="AA629" s="26"/>
      <c r="AB629" s="71"/>
    </row>
    <row r="630" spans="9:28" s="27" customFormat="1">
      <c r="I630" s="34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Y630" s="26"/>
      <c r="Z630" s="26"/>
      <c r="AA630" s="26"/>
      <c r="AB630" s="71"/>
    </row>
    <row r="631" spans="9:28" s="27" customFormat="1">
      <c r="I631" s="34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Y631" s="26"/>
      <c r="Z631" s="26"/>
      <c r="AA631" s="26"/>
      <c r="AB631" s="71"/>
    </row>
    <row r="632" spans="9:28" s="27" customFormat="1">
      <c r="I632" s="34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Y632" s="26"/>
      <c r="Z632" s="26"/>
      <c r="AA632" s="26"/>
      <c r="AB632" s="71"/>
    </row>
    <row r="633" spans="9:28" s="27" customFormat="1">
      <c r="I633" s="34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Y633" s="26"/>
      <c r="Z633" s="26"/>
      <c r="AA633" s="26"/>
      <c r="AB633" s="71"/>
    </row>
    <row r="634" spans="9:28" s="27" customFormat="1">
      <c r="I634" s="34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Y634" s="26"/>
      <c r="Z634" s="26"/>
      <c r="AA634" s="26"/>
      <c r="AB634" s="71"/>
    </row>
    <row r="635" spans="9:28" s="27" customFormat="1">
      <c r="I635" s="34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Y635" s="26"/>
      <c r="Z635" s="26"/>
      <c r="AA635" s="26"/>
      <c r="AB635" s="71"/>
    </row>
    <row r="636" spans="9:28" s="27" customFormat="1">
      <c r="I636" s="34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Y636" s="26"/>
      <c r="Z636" s="26"/>
      <c r="AA636" s="26"/>
      <c r="AB636" s="71"/>
    </row>
    <row r="637" spans="9:28" s="27" customFormat="1">
      <c r="I637" s="34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Y637" s="26"/>
      <c r="Z637" s="26"/>
      <c r="AA637" s="26"/>
      <c r="AB637" s="71"/>
    </row>
    <row r="638" spans="9:28" s="27" customFormat="1">
      <c r="I638" s="34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Y638" s="26"/>
      <c r="Z638" s="26"/>
      <c r="AA638" s="26"/>
      <c r="AB638" s="71"/>
    </row>
    <row r="639" spans="9:28" s="27" customFormat="1">
      <c r="I639" s="34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Y639" s="26"/>
      <c r="Z639" s="26"/>
      <c r="AA639" s="26"/>
      <c r="AB639" s="71"/>
    </row>
    <row r="640" spans="9:28" s="27" customFormat="1">
      <c r="I640" s="34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Y640" s="26"/>
      <c r="Z640" s="26"/>
      <c r="AA640" s="26"/>
      <c r="AB640" s="71"/>
    </row>
    <row r="641" spans="9:28" s="27" customFormat="1">
      <c r="I641" s="34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Y641" s="26"/>
      <c r="Z641" s="26"/>
      <c r="AA641" s="26"/>
      <c r="AB641" s="71"/>
    </row>
    <row r="642" spans="9:28" s="27" customFormat="1">
      <c r="I642" s="34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Y642" s="26"/>
      <c r="Z642" s="26"/>
      <c r="AA642" s="26"/>
      <c r="AB642" s="71"/>
    </row>
    <row r="643" spans="9:28" s="27" customFormat="1">
      <c r="I643" s="34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Y643" s="26"/>
      <c r="Z643" s="26"/>
      <c r="AA643" s="26"/>
      <c r="AB643" s="71"/>
    </row>
    <row r="644" spans="9:28" s="27" customFormat="1">
      <c r="I644" s="34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Y644" s="26"/>
      <c r="Z644" s="26"/>
      <c r="AA644" s="26"/>
      <c r="AB644" s="71"/>
    </row>
    <row r="645" spans="9:28" s="27" customFormat="1">
      <c r="I645" s="34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Y645" s="26"/>
      <c r="Z645" s="26"/>
      <c r="AA645" s="26"/>
      <c r="AB645" s="71"/>
    </row>
    <row r="646" spans="9:28" s="27" customFormat="1">
      <c r="I646" s="34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Y646" s="26"/>
      <c r="Z646" s="26"/>
      <c r="AA646" s="26"/>
      <c r="AB646" s="71"/>
    </row>
    <row r="647" spans="9:28" s="27" customFormat="1">
      <c r="I647" s="34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Y647" s="26"/>
      <c r="Z647" s="26"/>
      <c r="AA647" s="26"/>
      <c r="AB647" s="71"/>
    </row>
    <row r="648" spans="9:28" s="27" customFormat="1">
      <c r="I648" s="34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Y648" s="26"/>
      <c r="Z648" s="26"/>
      <c r="AA648" s="26"/>
      <c r="AB648" s="71"/>
    </row>
    <row r="649" spans="9:28" s="27" customFormat="1">
      <c r="I649" s="34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Y649" s="26"/>
      <c r="Z649" s="26"/>
      <c r="AA649" s="26"/>
      <c r="AB649" s="71"/>
    </row>
    <row r="650" spans="9:28" s="27" customFormat="1">
      <c r="I650" s="34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Y650" s="26"/>
      <c r="Z650" s="26"/>
      <c r="AA650" s="26"/>
      <c r="AB650" s="71"/>
    </row>
    <row r="651" spans="9:28" s="27" customFormat="1">
      <c r="I651" s="34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Y651" s="26"/>
      <c r="Z651" s="26"/>
      <c r="AA651" s="26"/>
      <c r="AB651" s="71"/>
    </row>
    <row r="652" spans="9:28" s="27" customFormat="1">
      <c r="I652" s="34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Y652" s="26"/>
      <c r="Z652" s="26"/>
      <c r="AA652" s="26"/>
      <c r="AB652" s="71"/>
    </row>
    <row r="653" spans="9:28" s="27" customFormat="1">
      <c r="I653" s="34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Y653" s="26"/>
      <c r="Z653" s="26"/>
      <c r="AA653" s="26"/>
      <c r="AB653" s="71"/>
    </row>
    <row r="654" spans="9:28" s="27" customFormat="1">
      <c r="I654" s="34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Y654" s="26"/>
      <c r="Z654" s="26"/>
      <c r="AA654" s="26"/>
      <c r="AB654" s="71"/>
    </row>
    <row r="655" spans="9:28" s="27" customFormat="1">
      <c r="I655" s="34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Y655" s="26"/>
      <c r="Z655" s="26"/>
      <c r="AA655" s="26"/>
      <c r="AB655" s="71"/>
    </row>
    <row r="656" spans="9:28" s="27" customFormat="1">
      <c r="I656" s="34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Y656" s="26"/>
      <c r="Z656" s="26"/>
      <c r="AA656" s="26"/>
      <c r="AB656" s="71"/>
    </row>
    <row r="657" spans="9:28" s="27" customFormat="1">
      <c r="I657" s="34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Y657" s="26"/>
      <c r="Z657" s="26"/>
      <c r="AA657" s="26"/>
      <c r="AB657" s="71"/>
    </row>
    <row r="658" spans="9:28" s="27" customFormat="1">
      <c r="I658" s="34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Y658" s="26"/>
      <c r="Z658" s="26"/>
      <c r="AA658" s="26"/>
      <c r="AB658" s="71"/>
    </row>
    <row r="659" spans="9:28" s="27" customFormat="1">
      <c r="I659" s="34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Y659" s="26"/>
      <c r="Z659" s="26"/>
      <c r="AA659" s="26"/>
      <c r="AB659" s="71"/>
    </row>
    <row r="660" spans="9:28" s="27" customFormat="1">
      <c r="I660" s="34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Y660" s="26"/>
      <c r="Z660" s="26"/>
      <c r="AA660" s="26"/>
      <c r="AB660" s="71"/>
    </row>
    <row r="661" spans="9:28" s="27" customFormat="1">
      <c r="I661" s="34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Y661" s="26"/>
      <c r="Z661" s="26"/>
      <c r="AA661" s="26"/>
      <c r="AB661" s="71"/>
    </row>
    <row r="662" spans="9:28" s="27" customFormat="1">
      <c r="I662" s="34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Y662" s="26"/>
      <c r="Z662" s="26"/>
      <c r="AA662" s="26"/>
      <c r="AB662" s="71"/>
    </row>
    <row r="663" spans="9:28" s="27" customFormat="1">
      <c r="I663" s="34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Y663" s="26"/>
      <c r="Z663" s="26"/>
      <c r="AA663" s="26"/>
      <c r="AB663" s="71"/>
    </row>
    <row r="664" spans="9:28" s="27" customFormat="1">
      <c r="I664" s="34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Y664" s="26"/>
      <c r="Z664" s="26"/>
      <c r="AA664" s="26"/>
      <c r="AB664" s="71"/>
    </row>
    <row r="665" spans="9:28" s="27" customFormat="1">
      <c r="I665" s="34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Y665" s="26"/>
      <c r="Z665" s="26"/>
      <c r="AA665" s="26"/>
      <c r="AB665" s="71"/>
    </row>
    <row r="666" spans="9:28" s="27" customFormat="1">
      <c r="I666" s="34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Y666" s="26"/>
      <c r="Z666" s="26"/>
      <c r="AA666" s="26"/>
      <c r="AB666" s="71"/>
    </row>
    <row r="667" spans="9:28" s="27" customFormat="1">
      <c r="I667" s="34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Y667" s="26"/>
      <c r="Z667" s="26"/>
      <c r="AA667" s="26"/>
      <c r="AB667" s="71"/>
    </row>
    <row r="668" spans="9:28" s="27" customFormat="1">
      <c r="I668" s="34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Y668" s="26"/>
      <c r="Z668" s="26"/>
      <c r="AA668" s="26"/>
      <c r="AB668" s="71"/>
    </row>
    <row r="669" spans="9:28" s="27" customFormat="1">
      <c r="I669" s="34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Y669" s="26"/>
      <c r="Z669" s="26"/>
      <c r="AA669" s="26"/>
      <c r="AB669" s="71"/>
    </row>
    <row r="670" spans="9:28" s="27" customFormat="1">
      <c r="I670" s="34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Y670" s="26"/>
      <c r="Z670" s="26"/>
      <c r="AA670" s="26"/>
      <c r="AB670" s="71"/>
    </row>
    <row r="671" spans="9:28" s="27" customFormat="1">
      <c r="I671" s="34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Y671" s="26"/>
      <c r="Z671" s="26"/>
      <c r="AA671" s="26"/>
      <c r="AB671" s="71"/>
    </row>
    <row r="672" spans="9:28" s="27" customFormat="1">
      <c r="I672" s="34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Y672" s="26"/>
      <c r="Z672" s="26"/>
      <c r="AA672" s="26"/>
      <c r="AB672" s="71"/>
    </row>
    <row r="673" spans="9:28" s="27" customFormat="1">
      <c r="I673" s="34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Y673" s="26"/>
      <c r="Z673" s="26"/>
      <c r="AA673" s="26"/>
      <c r="AB673" s="71"/>
    </row>
    <row r="674" spans="9:28" s="27" customFormat="1">
      <c r="I674" s="34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Y674" s="26"/>
      <c r="Z674" s="26"/>
      <c r="AA674" s="26"/>
      <c r="AB674" s="71"/>
    </row>
    <row r="675" spans="9:28" s="27" customFormat="1">
      <c r="I675" s="34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Y675" s="26"/>
      <c r="Z675" s="26"/>
      <c r="AA675" s="26"/>
      <c r="AB675" s="71"/>
    </row>
    <row r="676" spans="9:28" s="27" customFormat="1">
      <c r="I676" s="34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Y676" s="26"/>
      <c r="Z676" s="26"/>
      <c r="AA676" s="26"/>
      <c r="AB676" s="71"/>
    </row>
    <row r="677" spans="9:28" s="27" customFormat="1">
      <c r="I677" s="34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Y677" s="26"/>
      <c r="Z677" s="26"/>
      <c r="AA677" s="26"/>
      <c r="AB677" s="71"/>
    </row>
    <row r="678" spans="9:28" s="27" customFormat="1">
      <c r="I678" s="34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Y678" s="26"/>
      <c r="Z678" s="26"/>
      <c r="AA678" s="26"/>
      <c r="AB678" s="71"/>
    </row>
    <row r="679" spans="9:28" s="27" customFormat="1">
      <c r="I679" s="34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Y679" s="26"/>
      <c r="Z679" s="26"/>
      <c r="AA679" s="26"/>
      <c r="AB679" s="71"/>
    </row>
    <row r="680" spans="9:28" s="27" customFormat="1">
      <c r="I680" s="34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Y680" s="26"/>
      <c r="Z680" s="26"/>
      <c r="AA680" s="26"/>
      <c r="AB680" s="71"/>
    </row>
    <row r="681" spans="9:28" s="27" customFormat="1">
      <c r="I681" s="34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Y681" s="26"/>
      <c r="Z681" s="26"/>
      <c r="AA681" s="26"/>
      <c r="AB681" s="71"/>
    </row>
    <row r="682" spans="9:28" s="27" customFormat="1">
      <c r="I682" s="34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Y682" s="26"/>
      <c r="Z682" s="26"/>
      <c r="AA682" s="26"/>
      <c r="AB682" s="71"/>
    </row>
    <row r="683" spans="9:28" s="27" customFormat="1">
      <c r="I683" s="34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Y683" s="26"/>
      <c r="Z683" s="26"/>
      <c r="AA683" s="26"/>
      <c r="AB683" s="71"/>
    </row>
    <row r="684" spans="9:28" s="27" customFormat="1">
      <c r="I684" s="34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Y684" s="26"/>
      <c r="Z684" s="26"/>
      <c r="AA684" s="26"/>
      <c r="AB684" s="71"/>
    </row>
    <row r="685" spans="9:28" s="27" customFormat="1">
      <c r="I685" s="34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Y685" s="26"/>
      <c r="Z685" s="26"/>
      <c r="AA685" s="26"/>
      <c r="AB685" s="71"/>
    </row>
    <row r="686" spans="9:28" s="27" customFormat="1">
      <c r="I686" s="34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Y686" s="26"/>
      <c r="Z686" s="26"/>
      <c r="AA686" s="26"/>
      <c r="AB686" s="71"/>
    </row>
    <row r="687" spans="9:28" s="27" customFormat="1">
      <c r="I687" s="34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Y687" s="26"/>
      <c r="Z687" s="26"/>
      <c r="AA687" s="26"/>
      <c r="AB687" s="71"/>
    </row>
    <row r="688" spans="9:28" s="27" customFormat="1">
      <c r="I688" s="34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Y688" s="26"/>
      <c r="Z688" s="26"/>
      <c r="AA688" s="26"/>
      <c r="AB688" s="71"/>
    </row>
    <row r="689" spans="9:28" s="27" customFormat="1">
      <c r="I689" s="34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Y689" s="26"/>
      <c r="Z689" s="26"/>
      <c r="AA689" s="26"/>
      <c r="AB689" s="71"/>
    </row>
    <row r="690" spans="9:28" s="27" customFormat="1">
      <c r="I690" s="34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Y690" s="26"/>
      <c r="Z690" s="26"/>
      <c r="AA690" s="26"/>
      <c r="AB690" s="71"/>
    </row>
    <row r="691" spans="9:28" s="27" customFormat="1">
      <c r="I691" s="34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Y691" s="26"/>
      <c r="Z691" s="26"/>
      <c r="AA691" s="26"/>
      <c r="AB691" s="71"/>
    </row>
    <row r="692" spans="9:28" s="27" customFormat="1">
      <c r="I692" s="34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Y692" s="26"/>
      <c r="Z692" s="26"/>
      <c r="AA692" s="26"/>
      <c r="AB692" s="71"/>
    </row>
    <row r="693" spans="9:28" s="27" customFormat="1">
      <c r="I693" s="34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Y693" s="26"/>
      <c r="Z693" s="26"/>
      <c r="AA693" s="26"/>
      <c r="AB693" s="71"/>
    </row>
    <row r="694" spans="9:28" s="27" customFormat="1">
      <c r="I694" s="34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Y694" s="26"/>
      <c r="Z694" s="26"/>
      <c r="AA694" s="26"/>
      <c r="AB694" s="71"/>
    </row>
    <row r="695" spans="9:28" s="27" customFormat="1">
      <c r="I695" s="34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Y695" s="26"/>
      <c r="Z695" s="26"/>
      <c r="AA695" s="26"/>
      <c r="AB695" s="71"/>
    </row>
    <row r="696" spans="9:28" s="27" customFormat="1">
      <c r="I696" s="34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Y696" s="26"/>
      <c r="Z696" s="26"/>
      <c r="AA696" s="26"/>
      <c r="AB696" s="71"/>
    </row>
    <row r="697" spans="9:28" s="27" customFormat="1">
      <c r="I697" s="34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Y697" s="26"/>
      <c r="Z697" s="26"/>
      <c r="AA697" s="26"/>
      <c r="AB697" s="71"/>
    </row>
    <row r="698" spans="9:28" s="27" customFormat="1">
      <c r="I698" s="34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Y698" s="26"/>
      <c r="Z698" s="26"/>
      <c r="AA698" s="26"/>
      <c r="AB698" s="71"/>
    </row>
    <row r="699" spans="9:28" s="27" customFormat="1">
      <c r="I699" s="34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Y699" s="26"/>
      <c r="Z699" s="26"/>
      <c r="AA699" s="26"/>
      <c r="AB699" s="71"/>
    </row>
    <row r="700" spans="9:28" s="27" customFormat="1">
      <c r="I700" s="34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Y700" s="26"/>
      <c r="Z700" s="26"/>
      <c r="AA700" s="26"/>
      <c r="AB700" s="71"/>
    </row>
    <row r="701" spans="9:28" s="27" customFormat="1">
      <c r="I701" s="34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Y701" s="26"/>
      <c r="Z701" s="26"/>
      <c r="AA701" s="26"/>
      <c r="AB701" s="71"/>
    </row>
    <row r="702" spans="9:28" s="27" customFormat="1">
      <c r="I702" s="34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Y702" s="26"/>
      <c r="Z702" s="26"/>
      <c r="AA702" s="26"/>
      <c r="AB702" s="71"/>
    </row>
    <row r="703" spans="9:28" s="27" customFormat="1">
      <c r="I703" s="34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Y703" s="26"/>
      <c r="Z703" s="26"/>
      <c r="AA703" s="26"/>
      <c r="AB703" s="71"/>
    </row>
    <row r="704" spans="9:28" s="27" customFormat="1">
      <c r="I704" s="34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Y704" s="26"/>
      <c r="Z704" s="26"/>
      <c r="AA704" s="26"/>
      <c r="AB704" s="71"/>
    </row>
    <row r="705" spans="9:28" s="27" customFormat="1">
      <c r="I705" s="34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Y705" s="26"/>
      <c r="Z705" s="26"/>
      <c r="AA705" s="26"/>
      <c r="AB705" s="71"/>
    </row>
    <row r="706" spans="9:28" s="27" customFormat="1">
      <c r="I706" s="34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Y706" s="26"/>
      <c r="Z706" s="26"/>
      <c r="AA706" s="26"/>
      <c r="AB706" s="71"/>
    </row>
    <row r="707" spans="9:28" s="27" customFormat="1">
      <c r="I707" s="34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Y707" s="26"/>
      <c r="Z707" s="26"/>
      <c r="AA707" s="26"/>
      <c r="AB707" s="71"/>
    </row>
    <row r="708" spans="9:28" s="27" customFormat="1">
      <c r="I708" s="34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Y708" s="26"/>
      <c r="Z708" s="26"/>
      <c r="AA708" s="26"/>
      <c r="AB708" s="71"/>
    </row>
    <row r="709" spans="9:28" s="27" customFormat="1">
      <c r="I709" s="34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Y709" s="26"/>
      <c r="Z709" s="26"/>
      <c r="AA709" s="26"/>
      <c r="AB709" s="71"/>
    </row>
    <row r="710" spans="9:28" s="27" customFormat="1">
      <c r="I710" s="34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Y710" s="26"/>
      <c r="Z710" s="26"/>
      <c r="AA710" s="26"/>
      <c r="AB710" s="71"/>
    </row>
    <row r="711" spans="9:28" s="27" customFormat="1">
      <c r="I711" s="34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Y711" s="26"/>
      <c r="Z711" s="26"/>
      <c r="AA711" s="26"/>
      <c r="AB711" s="71"/>
    </row>
    <row r="712" spans="9:28" s="27" customFormat="1">
      <c r="I712" s="34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Y712" s="26"/>
      <c r="Z712" s="26"/>
      <c r="AA712" s="26"/>
      <c r="AB712" s="71"/>
    </row>
    <row r="713" spans="9:28" s="27" customFormat="1">
      <c r="I713" s="34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Y713" s="26"/>
      <c r="Z713" s="26"/>
      <c r="AA713" s="26"/>
      <c r="AB713" s="71"/>
    </row>
    <row r="714" spans="9:28" s="27" customFormat="1">
      <c r="I714" s="34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Y714" s="26"/>
      <c r="Z714" s="26"/>
      <c r="AA714" s="26"/>
      <c r="AB714" s="71"/>
    </row>
    <row r="715" spans="9:28" s="27" customFormat="1">
      <c r="I715" s="34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Y715" s="26"/>
      <c r="Z715" s="26"/>
      <c r="AA715" s="26"/>
      <c r="AB715" s="71"/>
    </row>
    <row r="716" spans="9:28" s="27" customFormat="1">
      <c r="I716" s="34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Y716" s="26"/>
      <c r="Z716" s="26"/>
      <c r="AA716" s="26"/>
      <c r="AB716" s="71"/>
    </row>
    <row r="717" spans="9:28" s="27" customFormat="1">
      <c r="I717" s="34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Y717" s="26"/>
      <c r="Z717" s="26"/>
      <c r="AA717" s="26"/>
      <c r="AB717" s="71"/>
    </row>
    <row r="718" spans="9:28" s="27" customFormat="1">
      <c r="I718" s="34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Y718" s="26"/>
      <c r="Z718" s="26"/>
      <c r="AA718" s="26"/>
      <c r="AB718" s="71"/>
    </row>
    <row r="719" spans="9:28" s="27" customFormat="1">
      <c r="I719" s="34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Y719" s="26"/>
      <c r="Z719" s="26"/>
      <c r="AA719" s="26"/>
      <c r="AB719" s="71"/>
    </row>
    <row r="720" spans="9:28" s="27" customFormat="1">
      <c r="I720" s="34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Y720" s="26"/>
      <c r="Z720" s="26"/>
      <c r="AA720" s="26"/>
      <c r="AB720" s="71"/>
    </row>
    <row r="721" spans="9:28" s="27" customFormat="1">
      <c r="I721" s="34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Y721" s="26"/>
      <c r="Z721" s="26"/>
      <c r="AA721" s="26"/>
      <c r="AB721" s="71"/>
    </row>
    <row r="722" spans="9:28" s="27" customFormat="1">
      <c r="I722" s="34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Y722" s="26"/>
      <c r="Z722" s="26"/>
      <c r="AA722" s="26"/>
      <c r="AB722" s="71"/>
    </row>
    <row r="723" spans="9:28" s="27" customFormat="1">
      <c r="I723" s="34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Y723" s="26"/>
      <c r="Z723" s="26"/>
      <c r="AA723" s="26"/>
      <c r="AB723" s="71"/>
    </row>
    <row r="724" spans="9:28" s="27" customFormat="1">
      <c r="I724" s="34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Y724" s="26"/>
      <c r="Z724" s="26"/>
      <c r="AA724" s="26"/>
      <c r="AB724" s="71"/>
    </row>
    <row r="725" spans="9:28" s="27" customFormat="1">
      <c r="I725" s="34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Y725" s="26"/>
      <c r="Z725" s="26"/>
      <c r="AA725" s="26"/>
      <c r="AB725" s="71"/>
    </row>
    <row r="726" spans="9:28" s="27" customFormat="1">
      <c r="I726" s="34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Y726" s="26"/>
      <c r="Z726" s="26"/>
      <c r="AA726" s="26"/>
      <c r="AB726" s="71"/>
    </row>
    <row r="727" spans="9:28" s="27" customFormat="1">
      <c r="I727" s="34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Y727" s="26"/>
      <c r="Z727" s="26"/>
      <c r="AA727" s="26"/>
      <c r="AB727" s="71"/>
    </row>
    <row r="728" spans="9:28" s="27" customFormat="1">
      <c r="I728" s="34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Y728" s="26"/>
      <c r="Z728" s="26"/>
      <c r="AA728" s="26"/>
      <c r="AB728" s="71"/>
    </row>
    <row r="729" spans="9:28" s="27" customFormat="1">
      <c r="I729" s="34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Y729" s="26"/>
      <c r="Z729" s="26"/>
      <c r="AA729" s="26"/>
      <c r="AB729" s="71"/>
    </row>
    <row r="730" spans="9:28" s="27" customFormat="1">
      <c r="I730" s="34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Y730" s="26"/>
      <c r="Z730" s="26"/>
      <c r="AA730" s="26"/>
      <c r="AB730" s="71"/>
    </row>
    <row r="731" spans="9:28" s="27" customFormat="1">
      <c r="I731" s="34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Y731" s="26"/>
      <c r="Z731" s="26"/>
      <c r="AA731" s="26"/>
      <c r="AB731" s="71"/>
    </row>
    <row r="732" spans="9:28" s="27" customFormat="1">
      <c r="I732" s="34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Y732" s="26"/>
      <c r="Z732" s="26"/>
      <c r="AA732" s="26"/>
      <c r="AB732" s="71"/>
    </row>
    <row r="733" spans="9:28" s="27" customFormat="1">
      <c r="I733" s="34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Y733" s="26"/>
      <c r="Z733" s="26"/>
      <c r="AA733" s="26"/>
      <c r="AB733" s="71"/>
    </row>
    <row r="734" spans="9:28" s="27" customFormat="1">
      <c r="I734" s="34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Y734" s="26"/>
      <c r="Z734" s="26"/>
      <c r="AA734" s="26"/>
      <c r="AB734" s="71"/>
    </row>
    <row r="735" spans="9:28" s="27" customFormat="1">
      <c r="I735" s="34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Y735" s="26"/>
      <c r="Z735" s="26"/>
      <c r="AA735" s="26"/>
      <c r="AB735" s="71"/>
    </row>
    <row r="736" spans="9:28" s="27" customFormat="1">
      <c r="I736" s="34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Y736" s="26"/>
      <c r="Z736" s="26"/>
      <c r="AA736" s="26"/>
      <c r="AB736" s="71"/>
    </row>
    <row r="737" spans="9:28" s="27" customFormat="1">
      <c r="I737" s="34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Y737" s="26"/>
      <c r="Z737" s="26"/>
      <c r="AA737" s="26"/>
      <c r="AB737" s="71"/>
    </row>
    <row r="738" spans="9:28" s="27" customFormat="1">
      <c r="I738" s="34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Y738" s="26"/>
      <c r="Z738" s="26"/>
      <c r="AA738" s="26"/>
      <c r="AB738" s="71"/>
    </row>
    <row r="739" spans="9:28" s="27" customFormat="1">
      <c r="I739" s="34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Y739" s="26"/>
      <c r="Z739" s="26"/>
      <c r="AA739" s="26"/>
      <c r="AB739" s="71"/>
    </row>
    <row r="740" spans="9:28" s="27" customFormat="1">
      <c r="I740" s="34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Y740" s="26"/>
      <c r="Z740" s="26"/>
      <c r="AA740" s="26"/>
      <c r="AB740" s="71"/>
    </row>
    <row r="741" spans="9:28" s="27" customFormat="1">
      <c r="I741" s="34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Y741" s="26"/>
      <c r="Z741" s="26"/>
      <c r="AA741" s="26"/>
      <c r="AB741" s="71"/>
    </row>
    <row r="742" spans="9:28" s="27" customFormat="1">
      <c r="I742" s="34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Y742" s="26"/>
      <c r="Z742" s="26"/>
      <c r="AA742" s="26"/>
      <c r="AB742" s="71"/>
    </row>
    <row r="743" spans="9:28" s="27" customFormat="1">
      <c r="I743" s="34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Y743" s="26"/>
      <c r="Z743" s="26"/>
      <c r="AA743" s="26"/>
      <c r="AB743" s="71"/>
    </row>
    <row r="744" spans="9:28" s="27" customFormat="1">
      <c r="I744" s="34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Y744" s="26"/>
      <c r="Z744" s="26"/>
      <c r="AA744" s="26"/>
      <c r="AB744" s="71"/>
    </row>
    <row r="745" spans="9:28" s="27" customFormat="1">
      <c r="I745" s="34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Y745" s="26"/>
      <c r="Z745" s="26"/>
      <c r="AA745" s="26"/>
      <c r="AB745" s="71"/>
    </row>
    <row r="746" spans="9:28" s="27" customFormat="1">
      <c r="I746" s="34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Y746" s="26"/>
      <c r="Z746" s="26"/>
      <c r="AA746" s="26"/>
      <c r="AB746" s="71"/>
    </row>
    <row r="747" spans="9:28" s="27" customFormat="1">
      <c r="I747" s="34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Y747" s="26"/>
      <c r="Z747" s="26"/>
      <c r="AA747" s="26"/>
      <c r="AB747" s="71"/>
    </row>
    <row r="748" spans="9:28" s="27" customFormat="1">
      <c r="I748" s="34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Y748" s="26"/>
      <c r="Z748" s="26"/>
      <c r="AA748" s="26"/>
      <c r="AB748" s="71"/>
    </row>
    <row r="749" spans="9:28" s="27" customFormat="1">
      <c r="I749" s="34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Y749" s="26"/>
      <c r="Z749" s="26"/>
      <c r="AA749" s="26"/>
      <c r="AB749" s="71"/>
    </row>
    <row r="750" spans="9:28" s="27" customFormat="1">
      <c r="I750" s="34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Y750" s="26"/>
      <c r="Z750" s="26"/>
      <c r="AA750" s="26"/>
      <c r="AB750" s="71"/>
    </row>
    <row r="751" spans="9:28" s="27" customFormat="1">
      <c r="I751" s="34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Y751" s="26"/>
      <c r="Z751" s="26"/>
      <c r="AA751" s="26"/>
      <c r="AB751" s="71"/>
    </row>
    <row r="752" spans="9:28" s="27" customFormat="1">
      <c r="I752" s="34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Y752" s="26"/>
      <c r="Z752" s="26"/>
      <c r="AA752" s="26"/>
      <c r="AB752" s="71"/>
    </row>
    <row r="753" spans="9:28" s="27" customFormat="1">
      <c r="I753" s="34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Y753" s="26"/>
      <c r="Z753" s="26"/>
      <c r="AA753" s="26"/>
      <c r="AB753" s="71"/>
    </row>
    <row r="754" spans="9:28" s="27" customFormat="1">
      <c r="I754" s="34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Y754" s="26"/>
      <c r="Z754" s="26"/>
      <c r="AA754" s="26"/>
      <c r="AB754" s="71"/>
    </row>
    <row r="755" spans="9:28" s="27" customFormat="1">
      <c r="I755" s="34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Y755" s="26"/>
      <c r="Z755" s="26"/>
      <c r="AA755" s="26"/>
      <c r="AB755" s="71"/>
    </row>
    <row r="756" spans="9:28" s="27" customFormat="1">
      <c r="I756" s="34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Y756" s="26"/>
      <c r="Z756" s="26"/>
      <c r="AA756" s="26"/>
      <c r="AB756" s="71"/>
    </row>
    <row r="757" spans="9:28" s="27" customFormat="1">
      <c r="I757" s="34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Y757" s="26"/>
      <c r="Z757" s="26"/>
      <c r="AA757" s="26"/>
      <c r="AB757" s="71"/>
    </row>
    <row r="758" spans="9:28" s="27" customFormat="1">
      <c r="I758" s="34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Y758" s="26"/>
      <c r="Z758" s="26"/>
      <c r="AA758" s="26"/>
      <c r="AB758" s="71"/>
    </row>
    <row r="759" spans="9:28" s="27" customFormat="1">
      <c r="I759" s="34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Y759" s="26"/>
      <c r="Z759" s="26"/>
      <c r="AA759" s="26"/>
      <c r="AB759" s="71"/>
    </row>
    <row r="760" spans="9:28" s="27" customFormat="1">
      <c r="I760" s="34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Y760" s="26"/>
      <c r="Z760" s="26"/>
      <c r="AA760" s="26"/>
      <c r="AB760" s="71"/>
    </row>
    <row r="761" spans="9:28" s="27" customFormat="1">
      <c r="I761" s="34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Y761" s="26"/>
      <c r="Z761" s="26"/>
      <c r="AA761" s="26"/>
      <c r="AB761" s="71"/>
    </row>
    <row r="762" spans="9:28" s="27" customFormat="1">
      <c r="I762" s="34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Y762" s="26"/>
      <c r="Z762" s="26"/>
      <c r="AA762" s="26"/>
      <c r="AB762" s="71"/>
    </row>
    <row r="763" spans="9:28" s="27" customFormat="1">
      <c r="I763" s="34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Y763" s="26"/>
      <c r="Z763" s="26"/>
      <c r="AA763" s="26"/>
      <c r="AB763" s="71"/>
    </row>
    <row r="764" spans="9:28" s="27" customFormat="1">
      <c r="I764" s="34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Y764" s="26"/>
      <c r="Z764" s="26"/>
      <c r="AA764" s="26"/>
      <c r="AB764" s="71"/>
    </row>
    <row r="765" spans="9:28" s="27" customFormat="1">
      <c r="I765" s="34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Y765" s="26"/>
      <c r="Z765" s="26"/>
      <c r="AA765" s="26"/>
      <c r="AB765" s="71"/>
    </row>
    <row r="766" spans="9:28" s="27" customFormat="1">
      <c r="I766" s="34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Y766" s="26"/>
      <c r="Z766" s="26"/>
      <c r="AA766" s="26"/>
      <c r="AB766" s="71"/>
    </row>
    <row r="767" spans="9:28" s="27" customFormat="1">
      <c r="I767" s="34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Y767" s="26"/>
      <c r="Z767" s="26"/>
      <c r="AA767" s="26"/>
      <c r="AB767" s="71"/>
    </row>
    <row r="768" spans="9:28" s="27" customFormat="1">
      <c r="I768" s="34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Y768" s="26"/>
      <c r="Z768" s="26"/>
      <c r="AA768" s="26"/>
      <c r="AB768" s="71"/>
    </row>
    <row r="769" spans="9:28" s="27" customFormat="1">
      <c r="I769" s="34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Y769" s="26"/>
      <c r="Z769" s="26"/>
      <c r="AA769" s="26"/>
      <c r="AB769" s="71"/>
    </row>
    <row r="770" spans="9:28" s="27" customFormat="1">
      <c r="I770" s="34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Y770" s="26"/>
      <c r="Z770" s="26"/>
      <c r="AA770" s="26"/>
      <c r="AB770" s="71"/>
    </row>
    <row r="771" spans="9:28" s="27" customFormat="1">
      <c r="I771" s="34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Y771" s="26"/>
      <c r="Z771" s="26"/>
      <c r="AA771" s="26"/>
      <c r="AB771" s="71"/>
    </row>
    <row r="772" spans="9:28" s="27" customFormat="1">
      <c r="I772" s="34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Y772" s="26"/>
      <c r="Z772" s="26"/>
      <c r="AA772" s="26"/>
      <c r="AB772" s="71"/>
    </row>
    <row r="773" spans="9:28" s="27" customFormat="1">
      <c r="I773" s="34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Y773" s="26"/>
      <c r="Z773" s="26"/>
      <c r="AA773" s="26"/>
      <c r="AB773" s="71"/>
    </row>
    <row r="774" spans="9:28" s="27" customFormat="1">
      <c r="I774" s="34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Y774" s="26"/>
      <c r="Z774" s="26"/>
      <c r="AA774" s="26"/>
      <c r="AB774" s="71"/>
    </row>
    <row r="775" spans="9:28" s="27" customFormat="1">
      <c r="I775" s="34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Y775" s="26"/>
      <c r="Z775" s="26"/>
      <c r="AA775" s="26"/>
      <c r="AB775" s="71"/>
    </row>
    <row r="776" spans="9:28" s="27" customFormat="1">
      <c r="I776" s="34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Y776" s="26"/>
      <c r="Z776" s="26"/>
      <c r="AA776" s="26"/>
      <c r="AB776" s="71"/>
    </row>
    <row r="777" spans="9:28" s="27" customFormat="1">
      <c r="I777" s="34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Y777" s="26"/>
      <c r="Z777" s="26"/>
      <c r="AA777" s="26"/>
      <c r="AB777" s="71"/>
    </row>
    <row r="778" spans="9:28" s="27" customFormat="1">
      <c r="I778" s="34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Y778" s="26"/>
      <c r="Z778" s="26"/>
      <c r="AA778" s="26"/>
      <c r="AB778" s="71"/>
    </row>
    <row r="779" spans="9:28" s="27" customFormat="1">
      <c r="I779" s="34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Y779" s="26"/>
      <c r="Z779" s="26"/>
      <c r="AA779" s="26"/>
      <c r="AB779" s="71"/>
    </row>
    <row r="780" spans="9:28" s="27" customFormat="1">
      <c r="I780" s="34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Y780" s="26"/>
      <c r="Z780" s="26"/>
      <c r="AA780" s="26"/>
      <c r="AB780" s="71"/>
    </row>
    <row r="781" spans="9:28" s="27" customFormat="1">
      <c r="I781" s="34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Y781" s="26"/>
      <c r="Z781" s="26"/>
      <c r="AA781" s="26"/>
      <c r="AB781" s="71"/>
    </row>
    <row r="782" spans="9:28" s="27" customFormat="1">
      <c r="I782" s="34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Y782" s="26"/>
      <c r="Z782" s="26"/>
      <c r="AA782" s="26"/>
      <c r="AB782" s="71"/>
    </row>
    <row r="783" spans="9:28" s="27" customFormat="1">
      <c r="I783" s="34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Y783" s="26"/>
      <c r="Z783" s="26"/>
      <c r="AA783" s="26"/>
      <c r="AB783" s="71"/>
    </row>
    <row r="784" spans="9:28" s="27" customFormat="1">
      <c r="I784" s="34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Y784" s="26"/>
      <c r="Z784" s="26"/>
      <c r="AA784" s="26"/>
      <c r="AB784" s="71"/>
    </row>
    <row r="785" spans="9:28" s="27" customFormat="1">
      <c r="I785" s="34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Y785" s="26"/>
      <c r="Z785" s="26"/>
      <c r="AA785" s="26"/>
      <c r="AB785" s="71"/>
    </row>
    <row r="786" spans="9:28" s="27" customFormat="1">
      <c r="I786" s="34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Y786" s="26"/>
      <c r="Z786" s="26"/>
      <c r="AA786" s="26"/>
      <c r="AB786" s="71"/>
    </row>
    <row r="787" spans="9:28" s="27" customFormat="1">
      <c r="I787" s="34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Y787" s="26"/>
      <c r="Z787" s="26"/>
      <c r="AA787" s="26"/>
      <c r="AB787" s="71"/>
    </row>
    <row r="788" spans="9:28" s="27" customFormat="1">
      <c r="I788" s="34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Y788" s="26"/>
      <c r="Z788" s="26"/>
      <c r="AA788" s="26"/>
      <c r="AB788" s="71"/>
    </row>
    <row r="789" spans="9:28" s="27" customFormat="1">
      <c r="I789" s="34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Y789" s="26"/>
      <c r="Z789" s="26"/>
      <c r="AA789" s="26"/>
      <c r="AB789" s="71"/>
    </row>
    <row r="790" spans="9:28" s="27" customFormat="1">
      <c r="I790" s="34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Y790" s="26"/>
      <c r="Z790" s="26"/>
      <c r="AA790" s="26"/>
      <c r="AB790" s="71"/>
    </row>
    <row r="791" spans="9:28" s="27" customFormat="1">
      <c r="I791" s="34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Y791" s="26"/>
      <c r="Z791" s="26"/>
      <c r="AA791" s="26"/>
      <c r="AB791" s="71"/>
    </row>
    <row r="792" spans="9:28" s="27" customFormat="1">
      <c r="I792" s="34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Y792" s="26"/>
      <c r="Z792" s="26"/>
      <c r="AA792" s="26"/>
      <c r="AB792" s="71"/>
    </row>
    <row r="793" spans="9:28" s="27" customFormat="1">
      <c r="I793" s="34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Y793" s="26"/>
      <c r="Z793" s="26"/>
      <c r="AA793" s="26"/>
      <c r="AB793" s="71"/>
    </row>
    <row r="794" spans="9:28" s="27" customFormat="1">
      <c r="I794" s="34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Y794" s="26"/>
      <c r="Z794" s="26"/>
      <c r="AA794" s="26"/>
      <c r="AB794" s="71"/>
    </row>
    <row r="795" spans="9:28" s="27" customFormat="1">
      <c r="I795" s="34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Y795" s="26"/>
      <c r="Z795" s="26"/>
      <c r="AA795" s="26"/>
      <c r="AB795" s="71"/>
    </row>
    <row r="796" spans="9:28" s="27" customFormat="1">
      <c r="I796" s="34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Y796" s="26"/>
      <c r="Z796" s="26"/>
      <c r="AA796" s="26"/>
      <c r="AB796" s="71"/>
    </row>
    <row r="797" spans="9:28" s="27" customFormat="1">
      <c r="I797" s="34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Y797" s="26"/>
      <c r="Z797" s="26"/>
      <c r="AA797" s="26"/>
      <c r="AB797" s="71"/>
    </row>
    <row r="798" spans="9:28" s="27" customFormat="1">
      <c r="I798" s="34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Y798" s="26"/>
      <c r="Z798" s="26"/>
      <c r="AA798" s="26"/>
      <c r="AB798" s="71"/>
    </row>
    <row r="799" spans="9:28" s="27" customFormat="1">
      <c r="I799" s="34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Y799" s="26"/>
      <c r="Z799" s="26"/>
      <c r="AA799" s="26"/>
      <c r="AB799" s="71"/>
    </row>
    <row r="800" spans="9:28" s="27" customFormat="1">
      <c r="I800" s="34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Y800" s="26"/>
      <c r="Z800" s="26"/>
      <c r="AA800" s="26"/>
      <c r="AB800" s="71"/>
    </row>
    <row r="801" spans="9:28" s="27" customFormat="1">
      <c r="I801" s="34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Y801" s="26"/>
      <c r="Z801" s="26"/>
      <c r="AA801" s="26"/>
      <c r="AB801" s="71"/>
    </row>
    <row r="802" spans="9:28" s="27" customFormat="1">
      <c r="I802" s="34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Y802" s="26"/>
      <c r="Z802" s="26"/>
      <c r="AA802" s="26"/>
      <c r="AB802" s="71"/>
    </row>
    <row r="803" spans="9:28" s="27" customFormat="1">
      <c r="I803" s="34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Y803" s="26"/>
      <c r="Z803" s="26"/>
      <c r="AA803" s="26"/>
      <c r="AB803" s="71"/>
    </row>
    <row r="804" spans="9:28" s="27" customFormat="1">
      <c r="I804" s="34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Y804" s="26"/>
      <c r="Z804" s="26"/>
      <c r="AA804" s="26"/>
      <c r="AB804" s="71"/>
    </row>
    <row r="805" spans="9:28" s="27" customFormat="1">
      <c r="I805" s="34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Y805" s="26"/>
      <c r="Z805" s="26"/>
      <c r="AA805" s="26"/>
      <c r="AB805" s="71"/>
    </row>
    <row r="806" spans="9:28" s="27" customFormat="1">
      <c r="I806" s="34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Y806" s="26"/>
      <c r="Z806" s="26"/>
      <c r="AA806" s="26"/>
      <c r="AB806" s="71"/>
    </row>
    <row r="807" spans="9:28" s="27" customFormat="1">
      <c r="I807" s="34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Y807" s="26"/>
      <c r="Z807" s="26"/>
      <c r="AA807" s="26"/>
      <c r="AB807" s="71"/>
    </row>
    <row r="808" spans="9:28" s="27" customFormat="1">
      <c r="I808" s="34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Y808" s="26"/>
      <c r="Z808" s="26"/>
      <c r="AA808" s="26"/>
      <c r="AB808" s="71"/>
    </row>
    <row r="809" spans="9:28" s="27" customFormat="1">
      <c r="I809" s="34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Y809" s="26"/>
      <c r="Z809" s="26"/>
      <c r="AA809" s="26"/>
      <c r="AB809" s="71"/>
    </row>
    <row r="810" spans="9:28" s="27" customFormat="1">
      <c r="I810" s="34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Y810" s="26"/>
      <c r="Z810" s="26"/>
      <c r="AA810" s="26"/>
      <c r="AB810" s="71"/>
    </row>
    <row r="811" spans="9:28" s="27" customFormat="1">
      <c r="I811" s="34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Y811" s="26"/>
      <c r="Z811" s="26"/>
      <c r="AA811" s="26"/>
      <c r="AB811" s="71"/>
    </row>
    <row r="812" spans="9:28" s="27" customFormat="1">
      <c r="I812" s="34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Y812" s="26"/>
      <c r="Z812" s="26"/>
      <c r="AA812" s="26"/>
      <c r="AB812" s="71"/>
    </row>
    <row r="813" spans="9:28" s="27" customFormat="1">
      <c r="I813" s="34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Y813" s="26"/>
      <c r="Z813" s="26"/>
      <c r="AA813" s="26"/>
      <c r="AB813" s="71"/>
    </row>
    <row r="814" spans="9:28" s="27" customFormat="1">
      <c r="I814" s="34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Y814" s="26"/>
      <c r="Z814" s="26"/>
      <c r="AA814" s="26"/>
      <c r="AB814" s="71"/>
    </row>
    <row r="815" spans="9:28" s="27" customFormat="1">
      <c r="I815" s="34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Y815" s="26"/>
      <c r="Z815" s="26"/>
      <c r="AA815" s="26"/>
      <c r="AB815" s="71"/>
    </row>
    <row r="816" spans="9:28" s="27" customFormat="1">
      <c r="I816" s="34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Y816" s="26"/>
      <c r="Z816" s="26"/>
      <c r="AA816" s="26"/>
      <c r="AB816" s="71"/>
    </row>
    <row r="817" spans="9:28" s="27" customFormat="1">
      <c r="I817" s="34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Y817" s="26"/>
      <c r="Z817" s="26"/>
      <c r="AA817" s="26"/>
      <c r="AB817" s="71"/>
    </row>
    <row r="818" spans="9:28" s="27" customFormat="1">
      <c r="I818" s="34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Y818" s="26"/>
      <c r="Z818" s="26"/>
      <c r="AA818" s="26"/>
      <c r="AB818" s="71"/>
    </row>
    <row r="819" spans="9:28" s="27" customFormat="1">
      <c r="I819" s="34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Y819" s="26"/>
      <c r="Z819" s="26"/>
      <c r="AA819" s="26"/>
      <c r="AB819" s="71"/>
    </row>
    <row r="820" spans="9:28" s="27" customFormat="1">
      <c r="I820" s="34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Y820" s="26"/>
      <c r="Z820" s="26"/>
      <c r="AA820" s="26"/>
      <c r="AB820" s="71"/>
    </row>
    <row r="821" spans="9:28" s="27" customFormat="1">
      <c r="I821" s="34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Y821" s="26"/>
      <c r="Z821" s="26"/>
      <c r="AA821" s="26"/>
      <c r="AB821" s="71"/>
    </row>
    <row r="822" spans="9:28" s="27" customFormat="1">
      <c r="I822" s="34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Y822" s="26"/>
      <c r="Z822" s="26"/>
      <c r="AA822" s="26"/>
      <c r="AB822" s="71"/>
    </row>
    <row r="823" spans="9:28" s="27" customFormat="1">
      <c r="I823" s="34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Y823" s="26"/>
      <c r="Z823" s="26"/>
      <c r="AA823" s="26"/>
      <c r="AB823" s="71"/>
    </row>
    <row r="824" spans="9:28" s="27" customFormat="1">
      <c r="I824" s="34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Y824" s="26"/>
      <c r="Z824" s="26"/>
      <c r="AA824" s="26"/>
      <c r="AB824" s="71"/>
    </row>
    <row r="825" spans="9:28" s="27" customFormat="1">
      <c r="I825" s="34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Y825" s="26"/>
      <c r="Z825" s="26"/>
      <c r="AA825" s="26"/>
      <c r="AB825" s="71"/>
    </row>
    <row r="826" spans="9:28" s="27" customFormat="1">
      <c r="I826" s="34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Y826" s="26"/>
      <c r="Z826" s="26"/>
      <c r="AA826" s="26"/>
      <c r="AB826" s="71"/>
    </row>
    <row r="827" spans="9:28" s="27" customFormat="1">
      <c r="I827" s="34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Y827" s="26"/>
      <c r="Z827" s="26"/>
      <c r="AA827" s="26"/>
      <c r="AB827" s="71"/>
    </row>
    <row r="828" spans="9:28" s="27" customFormat="1">
      <c r="I828" s="34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Y828" s="26"/>
      <c r="Z828" s="26"/>
      <c r="AA828" s="26"/>
      <c r="AB828" s="71"/>
    </row>
    <row r="829" spans="9:28" s="27" customFormat="1">
      <c r="I829" s="34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Y829" s="26"/>
      <c r="Z829" s="26"/>
      <c r="AA829" s="26"/>
      <c r="AB829" s="71"/>
    </row>
    <row r="830" spans="9:28" s="27" customFormat="1">
      <c r="I830" s="34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Y830" s="26"/>
      <c r="Z830" s="26"/>
      <c r="AA830" s="26"/>
      <c r="AB830" s="71"/>
    </row>
    <row r="831" spans="9:28" s="27" customFormat="1">
      <c r="I831" s="34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Y831" s="26"/>
      <c r="Z831" s="26"/>
      <c r="AA831" s="26"/>
      <c r="AB831" s="71"/>
    </row>
    <row r="832" spans="9:28" s="27" customFormat="1">
      <c r="I832" s="34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Y832" s="26"/>
      <c r="Z832" s="26"/>
      <c r="AA832" s="26"/>
      <c r="AB832" s="71"/>
    </row>
    <row r="833" spans="9:28" s="27" customFormat="1">
      <c r="I833" s="34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Y833" s="26"/>
      <c r="Z833" s="26"/>
      <c r="AA833" s="26"/>
      <c r="AB833" s="71"/>
    </row>
    <row r="834" spans="9:28" s="27" customFormat="1">
      <c r="I834" s="34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Y834" s="26"/>
      <c r="Z834" s="26"/>
      <c r="AA834" s="26"/>
      <c r="AB834" s="71"/>
    </row>
    <row r="835" spans="9:28" s="27" customFormat="1">
      <c r="I835" s="34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Y835" s="26"/>
      <c r="Z835" s="26"/>
      <c r="AA835" s="26"/>
      <c r="AB835" s="71"/>
    </row>
    <row r="836" spans="9:28" s="27" customFormat="1">
      <c r="I836" s="34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Y836" s="26"/>
      <c r="Z836" s="26"/>
      <c r="AA836" s="26"/>
      <c r="AB836" s="71"/>
    </row>
    <row r="837" spans="9:28" s="27" customFormat="1">
      <c r="I837" s="34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Y837" s="26"/>
      <c r="Z837" s="26"/>
      <c r="AA837" s="26"/>
      <c r="AB837" s="71"/>
    </row>
    <row r="838" spans="9:28" s="27" customFormat="1">
      <c r="I838" s="34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Y838" s="26"/>
      <c r="Z838" s="26"/>
      <c r="AA838" s="26"/>
      <c r="AB838" s="71"/>
    </row>
    <row r="839" spans="9:28" s="27" customFormat="1">
      <c r="I839" s="34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Y839" s="26"/>
      <c r="Z839" s="26"/>
      <c r="AA839" s="26"/>
      <c r="AB839" s="71"/>
    </row>
    <row r="840" spans="9:28" s="27" customFormat="1">
      <c r="I840" s="34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Y840" s="26"/>
      <c r="Z840" s="26"/>
      <c r="AA840" s="26"/>
      <c r="AB840" s="71"/>
    </row>
    <row r="841" spans="9:28" s="27" customFormat="1">
      <c r="I841" s="34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Y841" s="26"/>
      <c r="Z841" s="26"/>
      <c r="AA841" s="26"/>
      <c r="AB841" s="71"/>
    </row>
    <row r="842" spans="9:28" s="27" customFormat="1">
      <c r="I842" s="34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Y842" s="26"/>
      <c r="Z842" s="26"/>
      <c r="AA842" s="26"/>
      <c r="AB842" s="71"/>
    </row>
    <row r="843" spans="9:28" s="27" customFormat="1">
      <c r="I843" s="34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Y843" s="26"/>
      <c r="Z843" s="26"/>
      <c r="AA843" s="26"/>
      <c r="AB843" s="71"/>
    </row>
    <row r="844" spans="9:28" s="27" customFormat="1">
      <c r="I844" s="34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Y844" s="26"/>
      <c r="Z844" s="26"/>
      <c r="AA844" s="26"/>
      <c r="AB844" s="71"/>
    </row>
    <row r="845" spans="9:28" s="27" customFormat="1">
      <c r="I845" s="34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Y845" s="26"/>
      <c r="Z845" s="26"/>
      <c r="AA845" s="26"/>
      <c r="AB845" s="71"/>
    </row>
    <row r="846" spans="9:28" s="27" customFormat="1">
      <c r="I846" s="34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Y846" s="26"/>
      <c r="Z846" s="26"/>
      <c r="AA846" s="26"/>
      <c r="AB846" s="71"/>
    </row>
    <row r="847" spans="9:28" s="27" customFormat="1">
      <c r="I847" s="34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Y847" s="26"/>
      <c r="Z847" s="26"/>
      <c r="AA847" s="26"/>
      <c r="AB847" s="71"/>
    </row>
    <row r="848" spans="9:28" s="27" customFormat="1">
      <c r="I848" s="34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Y848" s="26"/>
      <c r="Z848" s="26"/>
      <c r="AA848" s="26"/>
      <c r="AB848" s="71"/>
    </row>
    <row r="849" spans="9:28" s="27" customFormat="1">
      <c r="I849" s="34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Y849" s="26"/>
      <c r="Z849" s="26"/>
      <c r="AA849" s="26"/>
      <c r="AB849" s="71"/>
    </row>
    <row r="850" spans="9:28" s="27" customFormat="1">
      <c r="I850" s="34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Y850" s="26"/>
      <c r="Z850" s="26"/>
      <c r="AA850" s="26"/>
      <c r="AB850" s="71"/>
    </row>
    <row r="851" spans="9:28" s="27" customFormat="1">
      <c r="I851" s="34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Y851" s="26"/>
      <c r="Z851" s="26"/>
      <c r="AA851" s="26"/>
      <c r="AB851" s="71"/>
    </row>
    <row r="852" spans="9:28" s="27" customFormat="1">
      <c r="I852" s="34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Y852" s="26"/>
      <c r="Z852" s="26"/>
      <c r="AA852" s="26"/>
      <c r="AB852" s="71"/>
    </row>
    <row r="853" spans="9:28" s="27" customFormat="1">
      <c r="I853" s="34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Y853" s="26"/>
      <c r="Z853" s="26"/>
      <c r="AA853" s="26"/>
      <c r="AB853" s="71"/>
    </row>
    <row r="854" spans="9:28" s="27" customFormat="1">
      <c r="I854" s="34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Y854" s="26"/>
      <c r="Z854" s="26"/>
      <c r="AA854" s="26"/>
      <c r="AB854" s="71"/>
    </row>
    <row r="855" spans="9:28" s="27" customFormat="1">
      <c r="I855" s="34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Y855" s="26"/>
      <c r="Z855" s="26"/>
      <c r="AA855" s="26"/>
      <c r="AB855" s="71"/>
    </row>
    <row r="856" spans="9:28" s="27" customFormat="1">
      <c r="I856" s="34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Y856" s="26"/>
      <c r="Z856" s="26"/>
      <c r="AA856" s="26"/>
      <c r="AB856" s="71"/>
    </row>
    <row r="857" spans="9:28" s="27" customFormat="1">
      <c r="I857" s="34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Y857" s="26"/>
      <c r="Z857" s="26"/>
      <c r="AA857" s="26"/>
      <c r="AB857" s="71"/>
    </row>
    <row r="858" spans="9:28" s="27" customFormat="1">
      <c r="I858" s="34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Y858" s="26"/>
      <c r="Z858" s="26"/>
      <c r="AA858" s="26"/>
      <c r="AB858" s="71"/>
    </row>
    <row r="859" spans="9:28" s="27" customFormat="1">
      <c r="I859" s="34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Y859" s="26"/>
      <c r="Z859" s="26"/>
      <c r="AA859" s="26"/>
      <c r="AB859" s="71"/>
    </row>
    <row r="860" spans="9:28" s="27" customFormat="1">
      <c r="I860" s="34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Y860" s="26"/>
      <c r="Z860" s="26"/>
      <c r="AA860" s="26"/>
      <c r="AB860" s="71"/>
    </row>
    <row r="861" spans="9:28" s="27" customFormat="1">
      <c r="I861" s="34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Y861" s="26"/>
      <c r="Z861" s="26"/>
      <c r="AA861" s="26"/>
      <c r="AB861" s="71"/>
    </row>
    <row r="862" spans="9:28" s="27" customFormat="1">
      <c r="I862" s="34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Y862" s="26"/>
      <c r="Z862" s="26"/>
      <c r="AA862" s="26"/>
      <c r="AB862" s="71"/>
    </row>
    <row r="863" spans="9:28" s="27" customFormat="1">
      <c r="I863" s="34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Y863" s="26"/>
      <c r="Z863" s="26"/>
      <c r="AA863" s="26"/>
      <c r="AB863" s="71"/>
    </row>
    <row r="864" spans="9:28" s="27" customFormat="1">
      <c r="I864" s="34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Y864" s="26"/>
      <c r="Z864" s="26"/>
      <c r="AA864" s="26"/>
      <c r="AB864" s="71"/>
    </row>
    <row r="865" spans="9:28" s="27" customFormat="1">
      <c r="I865" s="34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Y865" s="26"/>
      <c r="Z865" s="26"/>
      <c r="AA865" s="26"/>
      <c r="AB865" s="71"/>
    </row>
    <row r="866" spans="9:28" s="27" customFormat="1">
      <c r="I866" s="34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Y866" s="26"/>
      <c r="Z866" s="26"/>
      <c r="AA866" s="26"/>
      <c r="AB866" s="71"/>
    </row>
    <row r="867" spans="9:28" s="27" customFormat="1">
      <c r="I867" s="34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Y867" s="26"/>
      <c r="Z867" s="26"/>
      <c r="AA867" s="26"/>
      <c r="AB867" s="71"/>
    </row>
    <row r="868" spans="9:28" s="27" customFormat="1">
      <c r="I868" s="34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Y868" s="26"/>
      <c r="Z868" s="26"/>
      <c r="AA868" s="26"/>
      <c r="AB868" s="71"/>
    </row>
    <row r="869" spans="9:28" s="27" customFormat="1">
      <c r="I869" s="34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Y869" s="26"/>
      <c r="Z869" s="26"/>
      <c r="AA869" s="26"/>
      <c r="AB869" s="71"/>
    </row>
    <row r="870" spans="9:28" s="27" customFormat="1">
      <c r="I870" s="34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Y870" s="26"/>
      <c r="Z870" s="26"/>
      <c r="AA870" s="26"/>
      <c r="AB870" s="71"/>
    </row>
    <row r="871" spans="9:28" s="27" customFormat="1">
      <c r="I871" s="34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Y871" s="26"/>
      <c r="Z871" s="26"/>
      <c r="AA871" s="26"/>
      <c r="AB871" s="71"/>
    </row>
    <row r="872" spans="9:28" s="27" customFormat="1">
      <c r="I872" s="34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Y872" s="26"/>
      <c r="Z872" s="26"/>
      <c r="AA872" s="26"/>
      <c r="AB872" s="71"/>
    </row>
    <row r="873" spans="9:28" s="27" customFormat="1">
      <c r="I873" s="34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Y873" s="26"/>
      <c r="Z873" s="26"/>
      <c r="AA873" s="26"/>
      <c r="AB873" s="71"/>
    </row>
    <row r="874" spans="9:28" s="27" customFormat="1">
      <c r="I874" s="34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Y874" s="26"/>
      <c r="Z874" s="26"/>
      <c r="AA874" s="26"/>
      <c r="AB874" s="71"/>
    </row>
    <row r="875" spans="9:28" s="27" customFormat="1">
      <c r="I875" s="34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Y875" s="26"/>
      <c r="Z875" s="26"/>
      <c r="AA875" s="26"/>
      <c r="AB875" s="71"/>
    </row>
    <row r="876" spans="9:28" s="27" customFormat="1">
      <c r="I876" s="34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Y876" s="26"/>
      <c r="Z876" s="26"/>
      <c r="AA876" s="26"/>
      <c r="AB876" s="71"/>
    </row>
    <row r="877" spans="9:28" s="27" customFormat="1">
      <c r="I877" s="34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Y877" s="26"/>
      <c r="Z877" s="26"/>
      <c r="AA877" s="26"/>
      <c r="AB877" s="71"/>
    </row>
    <row r="878" spans="9:28" s="27" customFormat="1">
      <c r="I878" s="34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Y878" s="26"/>
      <c r="Z878" s="26"/>
      <c r="AA878" s="26"/>
      <c r="AB878" s="71"/>
    </row>
    <row r="879" spans="9:28" s="27" customFormat="1">
      <c r="I879" s="34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Y879" s="26"/>
      <c r="Z879" s="26"/>
      <c r="AA879" s="26"/>
      <c r="AB879" s="71"/>
    </row>
    <row r="880" spans="9:28" s="27" customFormat="1">
      <c r="I880" s="34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Y880" s="26"/>
      <c r="Z880" s="26"/>
      <c r="AA880" s="26"/>
      <c r="AB880" s="71"/>
    </row>
    <row r="881" spans="9:28" s="27" customFormat="1">
      <c r="I881" s="34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Y881" s="26"/>
      <c r="Z881" s="26"/>
      <c r="AA881" s="26"/>
      <c r="AB881" s="71"/>
    </row>
    <row r="882" spans="9:28" s="27" customFormat="1">
      <c r="I882" s="34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Y882" s="26"/>
      <c r="Z882" s="26"/>
      <c r="AA882" s="26"/>
      <c r="AB882" s="71"/>
    </row>
    <row r="883" spans="9:28" s="27" customFormat="1">
      <c r="I883" s="34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Y883" s="26"/>
      <c r="Z883" s="26"/>
      <c r="AA883" s="26"/>
      <c r="AB883" s="71"/>
    </row>
    <row r="884" spans="9:28" s="27" customFormat="1">
      <c r="I884" s="34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Y884" s="26"/>
      <c r="Z884" s="26"/>
      <c r="AA884" s="26"/>
      <c r="AB884" s="71"/>
    </row>
    <row r="885" spans="9:28" s="27" customFormat="1">
      <c r="I885" s="34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Y885" s="26"/>
      <c r="Z885" s="26"/>
      <c r="AA885" s="26"/>
      <c r="AB885" s="71"/>
    </row>
    <row r="886" spans="9:28" s="27" customFormat="1">
      <c r="I886" s="34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Y886" s="26"/>
      <c r="Z886" s="26"/>
      <c r="AA886" s="26"/>
      <c r="AB886" s="71"/>
    </row>
    <row r="887" spans="9:28" s="27" customFormat="1">
      <c r="I887" s="34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Y887" s="26"/>
      <c r="Z887" s="26"/>
      <c r="AA887" s="26"/>
      <c r="AB887" s="71"/>
    </row>
    <row r="888" spans="9:28" s="27" customFormat="1">
      <c r="I888" s="34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Y888" s="26"/>
      <c r="Z888" s="26"/>
      <c r="AA888" s="26"/>
      <c r="AB888" s="71"/>
    </row>
    <row r="889" spans="9:28" s="27" customFormat="1">
      <c r="I889" s="34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Y889" s="26"/>
      <c r="Z889" s="26"/>
      <c r="AA889" s="26"/>
      <c r="AB889" s="71"/>
    </row>
    <row r="890" spans="9:28" s="27" customFormat="1">
      <c r="I890" s="34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Y890" s="26"/>
      <c r="Z890" s="26"/>
      <c r="AA890" s="26"/>
      <c r="AB890" s="71"/>
    </row>
    <row r="891" spans="9:28" s="27" customFormat="1">
      <c r="I891" s="34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Y891" s="26"/>
      <c r="Z891" s="26"/>
      <c r="AA891" s="26"/>
      <c r="AB891" s="71"/>
    </row>
    <row r="892" spans="9:28" s="27" customFormat="1">
      <c r="I892" s="34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Y892" s="26"/>
      <c r="Z892" s="26"/>
      <c r="AA892" s="26"/>
      <c r="AB892" s="71"/>
    </row>
    <row r="893" spans="9:28" s="27" customFormat="1">
      <c r="I893" s="34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Y893" s="26"/>
      <c r="Z893" s="26"/>
      <c r="AA893" s="26"/>
      <c r="AB893" s="71"/>
    </row>
    <row r="894" spans="9:28" s="27" customFormat="1">
      <c r="I894" s="34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Y894" s="26"/>
      <c r="Z894" s="26"/>
      <c r="AA894" s="26"/>
      <c r="AB894" s="71"/>
    </row>
    <row r="895" spans="9:28" s="27" customFormat="1">
      <c r="I895" s="34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Y895" s="26"/>
      <c r="Z895" s="26"/>
      <c r="AA895" s="26"/>
      <c r="AB895" s="71"/>
    </row>
    <row r="896" spans="9:28" s="27" customFormat="1">
      <c r="I896" s="34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Y896" s="26"/>
      <c r="Z896" s="26"/>
      <c r="AA896" s="26"/>
      <c r="AB896" s="71"/>
    </row>
    <row r="897" spans="9:28" s="27" customFormat="1">
      <c r="I897" s="34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Y897" s="26"/>
      <c r="Z897" s="26"/>
      <c r="AA897" s="26"/>
      <c r="AB897" s="71"/>
    </row>
    <row r="898" spans="9:28" s="27" customFormat="1">
      <c r="I898" s="34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Y898" s="26"/>
      <c r="Z898" s="26"/>
      <c r="AA898" s="26"/>
      <c r="AB898" s="71"/>
    </row>
    <row r="899" spans="9:28" s="27" customFormat="1">
      <c r="I899" s="34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Y899" s="26"/>
      <c r="Z899" s="26"/>
      <c r="AA899" s="26"/>
      <c r="AB899" s="71"/>
    </row>
    <row r="900" spans="9:28" s="27" customFormat="1">
      <c r="I900" s="34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Y900" s="26"/>
      <c r="Z900" s="26"/>
      <c r="AA900" s="26"/>
      <c r="AB900" s="71"/>
    </row>
    <row r="901" spans="9:28" s="27" customFormat="1">
      <c r="I901" s="34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Y901" s="26"/>
      <c r="Z901" s="26"/>
      <c r="AA901" s="26"/>
      <c r="AB901" s="71"/>
    </row>
    <row r="902" spans="9:28" s="27" customFormat="1">
      <c r="I902" s="34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Y902" s="26"/>
      <c r="Z902" s="26"/>
      <c r="AA902" s="26"/>
      <c r="AB902" s="71"/>
    </row>
    <row r="903" spans="9:28" s="27" customFormat="1">
      <c r="I903" s="34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Y903" s="26"/>
      <c r="Z903" s="26"/>
      <c r="AA903" s="26"/>
      <c r="AB903" s="71"/>
    </row>
    <row r="904" spans="9:28" s="27" customFormat="1">
      <c r="I904" s="34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Y904" s="26"/>
      <c r="Z904" s="26"/>
      <c r="AA904" s="26"/>
      <c r="AB904" s="71"/>
    </row>
    <row r="905" spans="9:28" s="27" customFormat="1">
      <c r="I905" s="34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Y905" s="26"/>
      <c r="Z905" s="26"/>
      <c r="AA905" s="26"/>
      <c r="AB905" s="71"/>
    </row>
    <row r="906" spans="9:28" s="27" customFormat="1">
      <c r="I906" s="34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Y906" s="26"/>
      <c r="Z906" s="26"/>
      <c r="AA906" s="26"/>
      <c r="AB906" s="71"/>
    </row>
    <row r="907" spans="9:28" s="27" customFormat="1">
      <c r="I907" s="34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Y907" s="26"/>
      <c r="Z907" s="26"/>
      <c r="AA907" s="26"/>
      <c r="AB907" s="71"/>
    </row>
    <row r="908" spans="9:28" s="27" customFormat="1">
      <c r="I908" s="34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Y908" s="26"/>
      <c r="Z908" s="26"/>
      <c r="AA908" s="26"/>
      <c r="AB908" s="71"/>
    </row>
    <row r="909" spans="9:28" s="27" customFormat="1">
      <c r="I909" s="34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Y909" s="26"/>
      <c r="Z909" s="26"/>
      <c r="AA909" s="26"/>
      <c r="AB909" s="71"/>
    </row>
    <row r="910" spans="9:28" s="27" customFormat="1">
      <c r="I910" s="34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Y910" s="26"/>
      <c r="Z910" s="26"/>
      <c r="AA910" s="26"/>
      <c r="AB910" s="71"/>
    </row>
    <row r="911" spans="9:28" s="27" customFormat="1">
      <c r="I911" s="34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Y911" s="26"/>
      <c r="Z911" s="26"/>
      <c r="AA911" s="26"/>
      <c r="AB911" s="71"/>
    </row>
    <row r="912" spans="9:28" s="27" customFormat="1">
      <c r="I912" s="34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Y912" s="26"/>
      <c r="Z912" s="26"/>
      <c r="AA912" s="26"/>
      <c r="AB912" s="71"/>
    </row>
    <row r="913" spans="9:28" s="27" customFormat="1">
      <c r="I913" s="34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Y913" s="26"/>
      <c r="Z913" s="26"/>
      <c r="AA913" s="26"/>
      <c r="AB913" s="71"/>
    </row>
    <row r="914" spans="9:28" s="27" customFormat="1">
      <c r="I914" s="34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Y914" s="26"/>
      <c r="Z914" s="26"/>
      <c r="AA914" s="26"/>
      <c r="AB914" s="71"/>
    </row>
    <row r="915" spans="9:28" s="27" customFormat="1">
      <c r="I915" s="34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Y915" s="26"/>
      <c r="Z915" s="26"/>
      <c r="AA915" s="26"/>
      <c r="AB915" s="71"/>
    </row>
    <row r="916" spans="9:28" s="27" customFormat="1">
      <c r="I916" s="34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Y916" s="26"/>
      <c r="Z916" s="26"/>
      <c r="AA916" s="26"/>
      <c r="AB916" s="71"/>
    </row>
    <row r="917" spans="9:28" s="27" customFormat="1">
      <c r="I917" s="34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Y917" s="26"/>
      <c r="Z917" s="26"/>
      <c r="AA917" s="26"/>
      <c r="AB917" s="71"/>
    </row>
    <row r="918" spans="9:28" s="27" customFormat="1">
      <c r="I918" s="34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Y918" s="26"/>
      <c r="Z918" s="26"/>
      <c r="AA918" s="26"/>
      <c r="AB918" s="71"/>
    </row>
    <row r="919" spans="9:28" s="27" customFormat="1">
      <c r="I919" s="34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Y919" s="26"/>
      <c r="Z919" s="26"/>
      <c r="AA919" s="26"/>
      <c r="AB919" s="71"/>
    </row>
    <row r="920" spans="9:28" s="27" customFormat="1">
      <c r="I920" s="34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Y920" s="26"/>
      <c r="Z920" s="26"/>
      <c r="AA920" s="26"/>
      <c r="AB920" s="71"/>
    </row>
    <row r="921" spans="9:28" s="27" customFormat="1">
      <c r="I921" s="34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Y921" s="26"/>
      <c r="Z921" s="26"/>
      <c r="AA921" s="26"/>
      <c r="AB921" s="71"/>
    </row>
    <row r="922" spans="9:28" s="27" customFormat="1">
      <c r="I922" s="34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Y922" s="26"/>
      <c r="Z922" s="26"/>
      <c r="AA922" s="26"/>
      <c r="AB922" s="71"/>
    </row>
    <row r="923" spans="9:28" s="27" customFormat="1">
      <c r="I923" s="34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Y923" s="26"/>
      <c r="Z923" s="26"/>
      <c r="AA923" s="26"/>
      <c r="AB923" s="71"/>
    </row>
    <row r="924" spans="9:28" s="27" customFormat="1">
      <c r="I924" s="34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Y924" s="26"/>
      <c r="Z924" s="26"/>
      <c r="AA924" s="26"/>
      <c r="AB924" s="71"/>
    </row>
    <row r="925" spans="9:28" s="27" customFormat="1">
      <c r="I925" s="34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Y925" s="26"/>
      <c r="Z925" s="26"/>
      <c r="AA925" s="26"/>
      <c r="AB925" s="71"/>
    </row>
    <row r="926" spans="9:28" s="27" customFormat="1">
      <c r="I926" s="34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Y926" s="26"/>
      <c r="Z926" s="26"/>
      <c r="AA926" s="26"/>
      <c r="AB926" s="71"/>
    </row>
    <row r="927" spans="9:28" s="27" customFormat="1">
      <c r="I927" s="34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Y927" s="26"/>
      <c r="Z927" s="26"/>
      <c r="AA927" s="26"/>
      <c r="AB927" s="71"/>
    </row>
    <row r="928" spans="9:28" s="27" customFormat="1">
      <c r="I928" s="34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Y928" s="26"/>
      <c r="Z928" s="26"/>
      <c r="AA928" s="26"/>
      <c r="AB928" s="71"/>
    </row>
  </sheetData>
  <sheetProtection password="CD78" sheet="1" objects="1" scenarios="1" selectLockedCells="1"/>
  <mergeCells count="28">
    <mergeCell ref="A9:G9"/>
    <mergeCell ref="H9:Q9"/>
    <mergeCell ref="A8:Q8"/>
    <mergeCell ref="M10:M11"/>
    <mergeCell ref="N10:N11"/>
    <mergeCell ref="O10:O11"/>
    <mergeCell ref="P10:P11"/>
    <mergeCell ref="Q10:Q11"/>
    <mergeCell ref="G10:G11"/>
    <mergeCell ref="H10:H11"/>
    <mergeCell ref="I10:I11"/>
    <mergeCell ref="J10:J11"/>
    <mergeCell ref="K10:K11"/>
    <mergeCell ref="L10:L11"/>
    <mergeCell ref="A10:A11"/>
    <mergeCell ref="B10:B11"/>
    <mergeCell ref="C10:C11"/>
    <mergeCell ref="D10:D11"/>
    <mergeCell ref="E10:E11"/>
    <mergeCell ref="F10:F11"/>
    <mergeCell ref="N6:P7"/>
    <mergeCell ref="Q6:Q7"/>
    <mergeCell ref="N1:Q1"/>
    <mergeCell ref="I2:L3"/>
    <mergeCell ref="N2:P3"/>
    <mergeCell ref="Q2:Q3"/>
    <mergeCell ref="N4:P5"/>
    <mergeCell ref="Q4:Q5"/>
  </mergeCells>
  <pageMargins left="0.75" right="0.75" top="1" bottom="1" header="0.5" footer="0.5"/>
  <pageSetup paperSize="9" scale="46" orientation="landscape" r:id="rId1"/>
  <headerFooter alignWithMargins="0"/>
  <ignoredErrors>
    <ignoredError sqref="L13:L14 M13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6"/>
  <sheetViews>
    <sheetView zoomScale="96" workbookViewId="0">
      <selection activeCell="A3" sqref="A3"/>
    </sheetView>
  </sheetViews>
  <sheetFormatPr defaultRowHeight="15.75"/>
  <cols>
    <col min="1" max="1" width="8.375" customWidth="1"/>
    <col min="2" max="2" width="5.5" customWidth="1"/>
    <col min="3" max="22" width="5.625" customWidth="1"/>
  </cols>
  <sheetData>
    <row r="1" spans="1:22" ht="18.75">
      <c r="A1" s="7" t="s">
        <v>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spans="1:22" ht="18.75">
      <c r="A2" s="8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9"/>
    </row>
    <row r="3" spans="1:22" ht="18.75">
      <c r="A3" s="8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9"/>
    </row>
    <row r="4" spans="1:22" ht="16.5" thickBot="1">
      <c r="A4" s="10" t="s">
        <v>56</v>
      </c>
      <c r="B4" s="11"/>
      <c r="C4" s="11">
        <v>5</v>
      </c>
      <c r="D4" s="11">
        <v>10</v>
      </c>
      <c r="E4" s="11">
        <v>15</v>
      </c>
      <c r="F4" s="11">
        <v>20</v>
      </c>
      <c r="G4" s="11">
        <v>25</v>
      </c>
      <c r="H4" s="11">
        <v>30</v>
      </c>
      <c r="I4" s="11">
        <v>35</v>
      </c>
      <c r="J4" s="11">
        <v>40</v>
      </c>
      <c r="K4" s="11">
        <v>45</v>
      </c>
      <c r="L4" s="11">
        <v>50</v>
      </c>
      <c r="M4" s="11">
        <v>55</v>
      </c>
      <c r="N4" s="11">
        <v>60</v>
      </c>
      <c r="O4" s="11">
        <v>65</v>
      </c>
      <c r="P4" s="11">
        <v>70</v>
      </c>
      <c r="Q4" s="11">
        <v>75</v>
      </c>
      <c r="R4" s="11">
        <v>80</v>
      </c>
      <c r="S4" s="11">
        <v>85</v>
      </c>
      <c r="T4" s="11">
        <v>90</v>
      </c>
      <c r="U4" s="11">
        <v>95</v>
      </c>
      <c r="V4" s="12">
        <v>100</v>
      </c>
    </row>
    <row r="5" spans="1:22" ht="16.5" thickTop="1">
      <c r="A5" s="13"/>
      <c r="B5" s="14"/>
      <c r="C5" s="96" t="s">
        <v>57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7"/>
    </row>
    <row r="6" spans="1:22">
      <c r="A6" s="98" t="s">
        <v>10</v>
      </c>
      <c r="B6" s="15">
        <v>5</v>
      </c>
      <c r="C6" s="16">
        <f t="shared" ref="C6:R21" si="0">($B6/100)*C$26</f>
        <v>10</v>
      </c>
      <c r="D6" s="16">
        <f t="shared" si="0"/>
        <v>5</v>
      </c>
      <c r="E6" s="16">
        <f t="shared" si="0"/>
        <v>3.3333333333333339</v>
      </c>
      <c r="F6" s="16">
        <f t="shared" si="0"/>
        <v>2.5</v>
      </c>
      <c r="G6" s="16">
        <f t="shared" si="0"/>
        <v>2</v>
      </c>
      <c r="H6" s="16">
        <f t="shared" si="0"/>
        <v>1.666666666666667</v>
      </c>
      <c r="I6" s="16">
        <f t="shared" si="0"/>
        <v>1.4285714285714286</v>
      </c>
      <c r="J6" s="16">
        <f t="shared" si="0"/>
        <v>1.25</v>
      </c>
      <c r="K6" s="16">
        <f t="shared" si="0"/>
        <v>1.1111111111111112</v>
      </c>
      <c r="L6" s="16">
        <f t="shared" si="0"/>
        <v>1</v>
      </c>
      <c r="M6" s="16">
        <f t="shared" si="0"/>
        <v>0.90909090909090906</v>
      </c>
      <c r="N6" s="16">
        <f t="shared" si="0"/>
        <v>0.83333333333333348</v>
      </c>
      <c r="O6" s="16">
        <f t="shared" si="0"/>
        <v>0.76923076923076927</v>
      </c>
      <c r="P6" s="16">
        <f t="shared" si="0"/>
        <v>0.7142857142857143</v>
      </c>
      <c r="Q6" s="16">
        <f t="shared" si="0"/>
        <v>0.66666666666666674</v>
      </c>
      <c r="R6" s="16">
        <f t="shared" si="0"/>
        <v>0.625</v>
      </c>
      <c r="S6" s="16">
        <f t="shared" ref="M6:V21" si="1">($B6/100)*S$26</f>
        <v>0.58823529411764708</v>
      </c>
      <c r="T6" s="16">
        <f t="shared" si="1"/>
        <v>0.55555555555555558</v>
      </c>
      <c r="U6" s="16">
        <f t="shared" si="1"/>
        <v>0.52631578947368418</v>
      </c>
      <c r="V6" s="17">
        <f t="shared" si="1"/>
        <v>0.5</v>
      </c>
    </row>
    <row r="7" spans="1:22">
      <c r="A7" s="98"/>
      <c r="B7" s="15">
        <v>10</v>
      </c>
      <c r="C7" s="16">
        <f t="shared" si="0"/>
        <v>20</v>
      </c>
      <c r="D7" s="16">
        <f t="shared" si="0"/>
        <v>10</v>
      </c>
      <c r="E7" s="16">
        <f t="shared" si="0"/>
        <v>6.6666666666666679</v>
      </c>
      <c r="F7" s="16">
        <f t="shared" si="0"/>
        <v>5</v>
      </c>
      <c r="G7" s="16">
        <f t="shared" si="0"/>
        <v>4</v>
      </c>
      <c r="H7" s="16">
        <f t="shared" si="0"/>
        <v>3.3333333333333339</v>
      </c>
      <c r="I7" s="16">
        <f t="shared" si="0"/>
        <v>2.8571428571428572</v>
      </c>
      <c r="J7" s="16">
        <f t="shared" si="0"/>
        <v>2.5</v>
      </c>
      <c r="K7" s="16">
        <f t="shared" si="0"/>
        <v>2.2222222222222223</v>
      </c>
      <c r="L7" s="16">
        <f t="shared" si="0"/>
        <v>2</v>
      </c>
      <c r="M7" s="16">
        <f t="shared" si="1"/>
        <v>1.8181818181818181</v>
      </c>
      <c r="N7" s="16">
        <f t="shared" si="1"/>
        <v>1.666666666666667</v>
      </c>
      <c r="O7" s="16">
        <f t="shared" si="1"/>
        <v>1.5384615384615385</v>
      </c>
      <c r="P7" s="16">
        <f t="shared" si="1"/>
        <v>1.4285714285714286</v>
      </c>
      <c r="Q7" s="16">
        <f t="shared" si="1"/>
        <v>1.3333333333333335</v>
      </c>
      <c r="R7" s="16">
        <f t="shared" si="1"/>
        <v>1.25</v>
      </c>
      <c r="S7" s="16">
        <f t="shared" si="1"/>
        <v>1.1764705882352942</v>
      </c>
      <c r="T7" s="16">
        <f t="shared" si="1"/>
        <v>1.1111111111111112</v>
      </c>
      <c r="U7" s="16">
        <f t="shared" si="1"/>
        <v>1.0526315789473684</v>
      </c>
      <c r="V7" s="17">
        <f t="shared" si="1"/>
        <v>1</v>
      </c>
    </row>
    <row r="8" spans="1:22">
      <c r="A8" s="98"/>
      <c r="B8" s="15">
        <v>15</v>
      </c>
      <c r="C8" s="16">
        <f t="shared" si="0"/>
        <v>30</v>
      </c>
      <c r="D8" s="16">
        <f t="shared" si="0"/>
        <v>15</v>
      </c>
      <c r="E8" s="16">
        <f t="shared" si="0"/>
        <v>10</v>
      </c>
      <c r="F8" s="16">
        <f t="shared" si="0"/>
        <v>7.5</v>
      </c>
      <c r="G8" s="16">
        <f t="shared" si="0"/>
        <v>6</v>
      </c>
      <c r="H8" s="16">
        <f t="shared" si="0"/>
        <v>5</v>
      </c>
      <c r="I8" s="16">
        <f t="shared" si="0"/>
        <v>4.2857142857142856</v>
      </c>
      <c r="J8" s="16">
        <f t="shared" si="0"/>
        <v>3.75</v>
      </c>
      <c r="K8" s="16">
        <f t="shared" si="0"/>
        <v>3.333333333333333</v>
      </c>
      <c r="L8" s="16">
        <f t="shared" si="0"/>
        <v>3</v>
      </c>
      <c r="M8" s="16">
        <f t="shared" si="1"/>
        <v>2.7272727272727271</v>
      </c>
      <c r="N8" s="16">
        <f t="shared" si="1"/>
        <v>2.5</v>
      </c>
      <c r="O8" s="16">
        <f t="shared" si="1"/>
        <v>2.3076923076923075</v>
      </c>
      <c r="P8" s="16">
        <f t="shared" si="1"/>
        <v>2.1428571428571428</v>
      </c>
      <c r="Q8" s="16">
        <f t="shared" si="1"/>
        <v>2</v>
      </c>
      <c r="R8" s="16">
        <f t="shared" si="1"/>
        <v>1.875</v>
      </c>
      <c r="S8" s="16">
        <f t="shared" si="1"/>
        <v>1.7647058823529409</v>
      </c>
      <c r="T8" s="16">
        <f t="shared" si="1"/>
        <v>1.6666666666666665</v>
      </c>
      <c r="U8" s="16">
        <f t="shared" si="1"/>
        <v>1.5789473684210524</v>
      </c>
      <c r="V8" s="17">
        <f t="shared" si="1"/>
        <v>1.5</v>
      </c>
    </row>
    <row r="9" spans="1:22">
      <c r="A9" s="98"/>
      <c r="B9" s="15">
        <v>20</v>
      </c>
      <c r="C9" s="16">
        <f t="shared" si="0"/>
        <v>40</v>
      </c>
      <c r="D9" s="16">
        <f t="shared" si="0"/>
        <v>20</v>
      </c>
      <c r="E9" s="16">
        <f t="shared" si="0"/>
        <v>13.333333333333336</v>
      </c>
      <c r="F9" s="16">
        <f t="shared" si="0"/>
        <v>10</v>
      </c>
      <c r="G9" s="16">
        <f t="shared" si="0"/>
        <v>8</v>
      </c>
      <c r="H9" s="16">
        <f t="shared" si="0"/>
        <v>6.6666666666666679</v>
      </c>
      <c r="I9" s="16">
        <f t="shared" si="0"/>
        <v>5.7142857142857144</v>
      </c>
      <c r="J9" s="16">
        <f t="shared" si="0"/>
        <v>5</v>
      </c>
      <c r="K9" s="16">
        <f t="shared" si="0"/>
        <v>4.4444444444444446</v>
      </c>
      <c r="L9" s="16">
        <f t="shared" si="0"/>
        <v>4</v>
      </c>
      <c r="M9" s="16">
        <f t="shared" si="1"/>
        <v>3.6363636363636362</v>
      </c>
      <c r="N9" s="16">
        <f t="shared" si="1"/>
        <v>3.3333333333333339</v>
      </c>
      <c r="O9" s="16">
        <f t="shared" si="1"/>
        <v>3.0769230769230771</v>
      </c>
      <c r="P9" s="16">
        <f t="shared" si="1"/>
        <v>2.8571428571428572</v>
      </c>
      <c r="Q9" s="16">
        <f t="shared" si="1"/>
        <v>2.666666666666667</v>
      </c>
      <c r="R9" s="16">
        <f t="shared" si="1"/>
        <v>2.5</v>
      </c>
      <c r="S9" s="16">
        <f t="shared" si="1"/>
        <v>2.3529411764705883</v>
      </c>
      <c r="T9" s="16">
        <f t="shared" si="1"/>
        <v>2.2222222222222223</v>
      </c>
      <c r="U9" s="16">
        <f t="shared" si="1"/>
        <v>2.1052631578947367</v>
      </c>
      <c r="V9" s="17">
        <f t="shared" si="1"/>
        <v>2</v>
      </c>
    </row>
    <row r="10" spans="1:22">
      <c r="A10" s="98"/>
      <c r="B10" s="15">
        <v>25</v>
      </c>
      <c r="C10" s="16">
        <f t="shared" si="0"/>
        <v>50</v>
      </c>
      <c r="D10" s="16">
        <f t="shared" si="0"/>
        <v>25</v>
      </c>
      <c r="E10" s="16">
        <f t="shared" si="0"/>
        <v>16.666666666666668</v>
      </c>
      <c r="F10" s="16">
        <f t="shared" si="0"/>
        <v>12.5</v>
      </c>
      <c r="G10" s="16">
        <f t="shared" si="0"/>
        <v>10</v>
      </c>
      <c r="H10" s="16">
        <f t="shared" si="0"/>
        <v>8.3333333333333339</v>
      </c>
      <c r="I10" s="16">
        <f t="shared" si="0"/>
        <v>7.1428571428571423</v>
      </c>
      <c r="J10" s="16">
        <f t="shared" si="0"/>
        <v>6.25</v>
      </c>
      <c r="K10" s="16">
        <f t="shared" si="0"/>
        <v>5.5555555555555554</v>
      </c>
      <c r="L10" s="16">
        <f t="shared" si="0"/>
        <v>5</v>
      </c>
      <c r="M10" s="16">
        <f t="shared" si="1"/>
        <v>4.545454545454545</v>
      </c>
      <c r="N10" s="16">
        <f t="shared" si="1"/>
        <v>4.166666666666667</v>
      </c>
      <c r="O10" s="16">
        <f t="shared" si="1"/>
        <v>3.8461538461538463</v>
      </c>
      <c r="P10" s="16">
        <f t="shared" si="1"/>
        <v>3.5714285714285712</v>
      </c>
      <c r="Q10" s="16">
        <f t="shared" si="1"/>
        <v>3.3333333333333335</v>
      </c>
      <c r="R10" s="16">
        <f t="shared" si="1"/>
        <v>3.125</v>
      </c>
      <c r="S10" s="16">
        <f t="shared" si="1"/>
        <v>2.9411764705882351</v>
      </c>
      <c r="T10" s="16">
        <f t="shared" si="1"/>
        <v>2.7777777777777777</v>
      </c>
      <c r="U10" s="16">
        <f t="shared" si="1"/>
        <v>2.6315789473684208</v>
      </c>
      <c r="V10" s="17">
        <f t="shared" si="1"/>
        <v>2.5</v>
      </c>
    </row>
    <row r="11" spans="1:22">
      <c r="A11" s="98"/>
      <c r="B11" s="15">
        <v>30</v>
      </c>
      <c r="C11" s="16">
        <f t="shared" si="0"/>
        <v>60</v>
      </c>
      <c r="D11" s="16">
        <f t="shared" si="0"/>
        <v>30</v>
      </c>
      <c r="E11" s="16">
        <f t="shared" si="0"/>
        <v>20</v>
      </c>
      <c r="F11" s="16">
        <f t="shared" si="0"/>
        <v>15</v>
      </c>
      <c r="G11" s="16">
        <f t="shared" si="0"/>
        <v>12</v>
      </c>
      <c r="H11" s="16">
        <f t="shared" si="0"/>
        <v>10</v>
      </c>
      <c r="I11" s="16">
        <f t="shared" si="0"/>
        <v>8.5714285714285712</v>
      </c>
      <c r="J11" s="16">
        <f t="shared" si="0"/>
        <v>7.5</v>
      </c>
      <c r="K11" s="16">
        <f t="shared" si="0"/>
        <v>6.6666666666666661</v>
      </c>
      <c r="L11" s="16">
        <f t="shared" si="0"/>
        <v>6</v>
      </c>
      <c r="M11" s="16">
        <f t="shared" si="1"/>
        <v>5.4545454545454541</v>
      </c>
      <c r="N11" s="16">
        <f t="shared" si="1"/>
        <v>5</v>
      </c>
      <c r="O11" s="16">
        <f t="shared" si="1"/>
        <v>4.615384615384615</v>
      </c>
      <c r="P11" s="16">
        <f t="shared" si="1"/>
        <v>4.2857142857142856</v>
      </c>
      <c r="Q11" s="16">
        <f t="shared" si="1"/>
        <v>4</v>
      </c>
      <c r="R11" s="16">
        <f t="shared" si="1"/>
        <v>3.75</v>
      </c>
      <c r="S11" s="16">
        <f t="shared" si="1"/>
        <v>3.5294117647058818</v>
      </c>
      <c r="T11" s="16">
        <f t="shared" si="1"/>
        <v>3.333333333333333</v>
      </c>
      <c r="U11" s="16">
        <f t="shared" si="1"/>
        <v>3.1578947368421049</v>
      </c>
      <c r="V11" s="17">
        <f t="shared" si="1"/>
        <v>3</v>
      </c>
    </row>
    <row r="12" spans="1:22">
      <c r="A12" s="98"/>
      <c r="B12" s="15">
        <v>35</v>
      </c>
      <c r="C12" s="16">
        <f t="shared" si="0"/>
        <v>70</v>
      </c>
      <c r="D12" s="16">
        <f t="shared" si="0"/>
        <v>35</v>
      </c>
      <c r="E12" s="16">
        <f t="shared" si="0"/>
        <v>23.333333333333332</v>
      </c>
      <c r="F12" s="16">
        <f t="shared" si="0"/>
        <v>17.5</v>
      </c>
      <c r="G12" s="16">
        <f t="shared" si="0"/>
        <v>14</v>
      </c>
      <c r="H12" s="16">
        <f t="shared" si="0"/>
        <v>11.666666666666666</v>
      </c>
      <c r="I12" s="16">
        <f t="shared" si="0"/>
        <v>9.9999999999999982</v>
      </c>
      <c r="J12" s="16">
        <f t="shared" si="0"/>
        <v>8.75</v>
      </c>
      <c r="K12" s="16">
        <f t="shared" si="0"/>
        <v>7.7777777777777768</v>
      </c>
      <c r="L12" s="16">
        <f t="shared" si="0"/>
        <v>7</v>
      </c>
      <c r="M12" s="16">
        <f t="shared" si="1"/>
        <v>6.3636363636363624</v>
      </c>
      <c r="N12" s="16">
        <f t="shared" si="1"/>
        <v>5.833333333333333</v>
      </c>
      <c r="O12" s="16">
        <f t="shared" si="1"/>
        <v>5.3846153846153841</v>
      </c>
      <c r="P12" s="16">
        <f t="shared" si="1"/>
        <v>4.9999999999999991</v>
      </c>
      <c r="Q12" s="16">
        <f t="shared" si="1"/>
        <v>4.666666666666667</v>
      </c>
      <c r="R12" s="16">
        <f t="shared" si="1"/>
        <v>4.375</v>
      </c>
      <c r="S12" s="16">
        <f t="shared" si="1"/>
        <v>4.117647058823529</v>
      </c>
      <c r="T12" s="16">
        <f t="shared" si="1"/>
        <v>3.8888888888888884</v>
      </c>
      <c r="U12" s="16">
        <f t="shared" si="1"/>
        <v>3.6842105263157889</v>
      </c>
      <c r="V12" s="17">
        <f t="shared" si="1"/>
        <v>3.5</v>
      </c>
    </row>
    <row r="13" spans="1:22">
      <c r="A13" s="98"/>
      <c r="B13" s="15">
        <v>40</v>
      </c>
      <c r="C13" s="16">
        <f t="shared" si="0"/>
        <v>80</v>
      </c>
      <c r="D13" s="16">
        <f t="shared" si="0"/>
        <v>40</v>
      </c>
      <c r="E13" s="16">
        <f t="shared" si="0"/>
        <v>26.666666666666671</v>
      </c>
      <c r="F13" s="16">
        <f t="shared" si="0"/>
        <v>20</v>
      </c>
      <c r="G13" s="16">
        <f t="shared" si="0"/>
        <v>16</v>
      </c>
      <c r="H13" s="16">
        <f t="shared" si="0"/>
        <v>13.333333333333336</v>
      </c>
      <c r="I13" s="16">
        <f t="shared" si="0"/>
        <v>11.428571428571429</v>
      </c>
      <c r="J13" s="16">
        <f t="shared" si="0"/>
        <v>10</v>
      </c>
      <c r="K13" s="16">
        <f t="shared" si="0"/>
        <v>8.8888888888888893</v>
      </c>
      <c r="L13" s="16">
        <f t="shared" si="0"/>
        <v>8</v>
      </c>
      <c r="M13" s="16">
        <f t="shared" si="1"/>
        <v>7.2727272727272725</v>
      </c>
      <c r="N13" s="16">
        <f t="shared" si="1"/>
        <v>6.6666666666666679</v>
      </c>
      <c r="O13" s="16">
        <f t="shared" si="1"/>
        <v>6.1538461538461542</v>
      </c>
      <c r="P13" s="16">
        <f t="shared" si="1"/>
        <v>5.7142857142857144</v>
      </c>
      <c r="Q13" s="16">
        <f t="shared" si="1"/>
        <v>5.3333333333333339</v>
      </c>
      <c r="R13" s="16">
        <f t="shared" si="1"/>
        <v>5</v>
      </c>
      <c r="S13" s="16">
        <f t="shared" si="1"/>
        <v>4.7058823529411766</v>
      </c>
      <c r="T13" s="16">
        <f t="shared" si="1"/>
        <v>4.4444444444444446</v>
      </c>
      <c r="U13" s="16">
        <f t="shared" si="1"/>
        <v>4.2105263157894735</v>
      </c>
      <c r="V13" s="17">
        <f t="shared" si="1"/>
        <v>4</v>
      </c>
    </row>
    <row r="14" spans="1:22">
      <c r="A14" s="98"/>
      <c r="B14" s="15">
        <v>45</v>
      </c>
      <c r="C14" s="16">
        <f t="shared" si="0"/>
        <v>90</v>
      </c>
      <c r="D14" s="16">
        <f t="shared" si="0"/>
        <v>45</v>
      </c>
      <c r="E14" s="16">
        <f t="shared" si="0"/>
        <v>30.000000000000004</v>
      </c>
      <c r="F14" s="16">
        <f t="shared" si="0"/>
        <v>22.5</v>
      </c>
      <c r="G14" s="16">
        <f t="shared" si="0"/>
        <v>18</v>
      </c>
      <c r="H14" s="16">
        <f t="shared" si="0"/>
        <v>15.000000000000002</v>
      </c>
      <c r="I14" s="16">
        <f t="shared" si="0"/>
        <v>12.857142857142856</v>
      </c>
      <c r="J14" s="16">
        <f t="shared" si="0"/>
        <v>11.25</v>
      </c>
      <c r="K14" s="16">
        <f t="shared" si="0"/>
        <v>10</v>
      </c>
      <c r="L14" s="16">
        <f t="shared" si="0"/>
        <v>9</v>
      </c>
      <c r="M14" s="16">
        <f t="shared" si="1"/>
        <v>8.1818181818181817</v>
      </c>
      <c r="N14" s="16">
        <f t="shared" si="1"/>
        <v>7.5000000000000009</v>
      </c>
      <c r="O14" s="16">
        <f t="shared" si="1"/>
        <v>6.9230769230769234</v>
      </c>
      <c r="P14" s="16">
        <f t="shared" si="1"/>
        <v>6.4285714285714279</v>
      </c>
      <c r="Q14" s="16">
        <f t="shared" si="1"/>
        <v>6</v>
      </c>
      <c r="R14" s="16">
        <f t="shared" si="1"/>
        <v>5.625</v>
      </c>
      <c r="S14" s="16">
        <f t="shared" si="1"/>
        <v>5.2941176470588234</v>
      </c>
      <c r="T14" s="16">
        <f t="shared" si="1"/>
        <v>5</v>
      </c>
      <c r="U14" s="16">
        <f t="shared" si="1"/>
        <v>4.7368421052631575</v>
      </c>
      <c r="V14" s="17">
        <f t="shared" si="1"/>
        <v>4.5</v>
      </c>
    </row>
    <row r="15" spans="1:22">
      <c r="A15" s="98"/>
      <c r="B15" s="15">
        <v>50</v>
      </c>
      <c r="C15" s="16">
        <f t="shared" si="0"/>
        <v>100</v>
      </c>
      <c r="D15" s="16">
        <f t="shared" si="0"/>
        <v>50</v>
      </c>
      <c r="E15" s="16">
        <f t="shared" si="0"/>
        <v>33.333333333333336</v>
      </c>
      <c r="F15" s="16">
        <f t="shared" si="0"/>
        <v>25</v>
      </c>
      <c r="G15" s="16">
        <f t="shared" si="0"/>
        <v>20</v>
      </c>
      <c r="H15" s="16">
        <f t="shared" si="0"/>
        <v>16.666666666666668</v>
      </c>
      <c r="I15" s="16">
        <f t="shared" si="0"/>
        <v>14.285714285714285</v>
      </c>
      <c r="J15" s="16">
        <f t="shared" si="0"/>
        <v>12.5</v>
      </c>
      <c r="K15" s="16">
        <f t="shared" si="0"/>
        <v>11.111111111111111</v>
      </c>
      <c r="L15" s="16">
        <f t="shared" si="0"/>
        <v>10</v>
      </c>
      <c r="M15" s="16">
        <f t="shared" si="1"/>
        <v>9.0909090909090899</v>
      </c>
      <c r="N15" s="16">
        <f t="shared" si="1"/>
        <v>8.3333333333333339</v>
      </c>
      <c r="O15" s="16">
        <f t="shared" si="1"/>
        <v>7.6923076923076925</v>
      </c>
      <c r="P15" s="16">
        <f t="shared" si="1"/>
        <v>7.1428571428571423</v>
      </c>
      <c r="Q15" s="16">
        <f t="shared" si="1"/>
        <v>6.666666666666667</v>
      </c>
      <c r="R15" s="16">
        <f t="shared" si="1"/>
        <v>6.25</v>
      </c>
      <c r="S15" s="16">
        <f t="shared" si="1"/>
        <v>5.8823529411764701</v>
      </c>
      <c r="T15" s="16">
        <f t="shared" si="1"/>
        <v>5.5555555555555554</v>
      </c>
      <c r="U15" s="16">
        <f t="shared" si="1"/>
        <v>5.2631578947368416</v>
      </c>
      <c r="V15" s="17">
        <f t="shared" si="1"/>
        <v>5</v>
      </c>
    </row>
    <row r="16" spans="1:22">
      <c r="A16" s="98"/>
      <c r="B16" s="15">
        <v>55</v>
      </c>
      <c r="C16" s="16">
        <f t="shared" si="0"/>
        <v>110.00000000000001</v>
      </c>
      <c r="D16" s="16">
        <f t="shared" si="0"/>
        <v>55.000000000000007</v>
      </c>
      <c r="E16" s="16">
        <f t="shared" si="0"/>
        <v>36.666666666666671</v>
      </c>
      <c r="F16" s="16">
        <f t="shared" si="0"/>
        <v>27.500000000000004</v>
      </c>
      <c r="G16" s="16">
        <f t="shared" si="0"/>
        <v>22</v>
      </c>
      <c r="H16" s="16">
        <f t="shared" si="0"/>
        <v>18.333333333333336</v>
      </c>
      <c r="I16" s="16">
        <f t="shared" si="0"/>
        <v>15.714285714285715</v>
      </c>
      <c r="J16" s="16">
        <f t="shared" si="0"/>
        <v>13.750000000000002</v>
      </c>
      <c r="K16" s="16">
        <f t="shared" si="0"/>
        <v>12.222222222222223</v>
      </c>
      <c r="L16" s="16">
        <f t="shared" si="0"/>
        <v>11</v>
      </c>
      <c r="M16" s="16">
        <f t="shared" si="1"/>
        <v>10</v>
      </c>
      <c r="N16" s="16">
        <f t="shared" si="1"/>
        <v>9.1666666666666679</v>
      </c>
      <c r="O16" s="16">
        <f t="shared" si="1"/>
        <v>8.4615384615384617</v>
      </c>
      <c r="P16" s="16">
        <f t="shared" si="1"/>
        <v>7.8571428571428577</v>
      </c>
      <c r="Q16" s="16">
        <f t="shared" si="1"/>
        <v>7.3333333333333339</v>
      </c>
      <c r="R16" s="16">
        <f t="shared" si="1"/>
        <v>6.8750000000000009</v>
      </c>
      <c r="S16" s="16">
        <f t="shared" si="1"/>
        <v>6.4705882352941178</v>
      </c>
      <c r="T16" s="16">
        <f t="shared" si="1"/>
        <v>6.1111111111111116</v>
      </c>
      <c r="U16" s="16">
        <f t="shared" si="1"/>
        <v>5.7894736842105265</v>
      </c>
      <c r="V16" s="17">
        <f t="shared" si="1"/>
        <v>5.5</v>
      </c>
    </row>
    <row r="17" spans="1:22">
      <c r="A17" s="98"/>
      <c r="B17" s="15">
        <v>60</v>
      </c>
      <c r="C17" s="16">
        <f t="shared" si="0"/>
        <v>120</v>
      </c>
      <c r="D17" s="16">
        <f t="shared" si="0"/>
        <v>60</v>
      </c>
      <c r="E17" s="16">
        <f t="shared" si="0"/>
        <v>40</v>
      </c>
      <c r="F17" s="16">
        <f t="shared" si="0"/>
        <v>30</v>
      </c>
      <c r="G17" s="16">
        <f t="shared" si="0"/>
        <v>24</v>
      </c>
      <c r="H17" s="16">
        <f t="shared" si="0"/>
        <v>20</v>
      </c>
      <c r="I17" s="16">
        <f t="shared" si="0"/>
        <v>17.142857142857142</v>
      </c>
      <c r="J17" s="16">
        <f t="shared" si="0"/>
        <v>15</v>
      </c>
      <c r="K17" s="16">
        <f t="shared" si="0"/>
        <v>13.333333333333332</v>
      </c>
      <c r="L17" s="16">
        <f t="shared" si="0"/>
        <v>12</v>
      </c>
      <c r="M17" s="16">
        <f t="shared" si="1"/>
        <v>10.909090909090908</v>
      </c>
      <c r="N17" s="16">
        <f t="shared" si="1"/>
        <v>10</v>
      </c>
      <c r="O17" s="16">
        <f t="shared" si="1"/>
        <v>9.2307692307692299</v>
      </c>
      <c r="P17" s="16">
        <f t="shared" si="1"/>
        <v>8.5714285714285712</v>
      </c>
      <c r="Q17" s="16">
        <f t="shared" si="1"/>
        <v>8</v>
      </c>
      <c r="R17" s="16">
        <f t="shared" si="1"/>
        <v>7.5</v>
      </c>
      <c r="S17" s="16">
        <f t="shared" si="1"/>
        <v>7.0588235294117636</v>
      </c>
      <c r="T17" s="16">
        <f t="shared" si="1"/>
        <v>6.6666666666666661</v>
      </c>
      <c r="U17" s="16">
        <f t="shared" si="1"/>
        <v>6.3157894736842097</v>
      </c>
      <c r="V17" s="17">
        <f t="shared" si="1"/>
        <v>6</v>
      </c>
    </row>
    <row r="18" spans="1:22">
      <c r="A18" s="98"/>
      <c r="B18" s="15">
        <v>65</v>
      </c>
      <c r="C18" s="16">
        <f t="shared" si="0"/>
        <v>130</v>
      </c>
      <c r="D18" s="16">
        <f t="shared" si="0"/>
        <v>65</v>
      </c>
      <c r="E18" s="16">
        <f t="shared" si="0"/>
        <v>43.333333333333336</v>
      </c>
      <c r="F18" s="16">
        <f t="shared" si="0"/>
        <v>32.5</v>
      </c>
      <c r="G18" s="16">
        <f t="shared" si="0"/>
        <v>26</v>
      </c>
      <c r="H18" s="16">
        <f t="shared" si="0"/>
        <v>21.666666666666668</v>
      </c>
      <c r="I18" s="16">
        <f t="shared" si="0"/>
        <v>18.571428571428569</v>
      </c>
      <c r="J18" s="16">
        <f t="shared" si="0"/>
        <v>16.25</v>
      </c>
      <c r="K18" s="16">
        <f t="shared" si="0"/>
        <v>14.444444444444445</v>
      </c>
      <c r="L18" s="16">
        <f t="shared" si="0"/>
        <v>13</v>
      </c>
      <c r="M18" s="16">
        <f t="shared" si="1"/>
        <v>11.818181818181817</v>
      </c>
      <c r="N18" s="16">
        <f t="shared" si="1"/>
        <v>10.833333333333334</v>
      </c>
      <c r="O18" s="16">
        <f t="shared" si="1"/>
        <v>10</v>
      </c>
      <c r="P18" s="16">
        <f t="shared" si="1"/>
        <v>9.2857142857142847</v>
      </c>
      <c r="Q18" s="16">
        <f t="shared" si="1"/>
        <v>8.6666666666666679</v>
      </c>
      <c r="R18" s="16">
        <f t="shared" si="1"/>
        <v>8.125</v>
      </c>
      <c r="S18" s="16">
        <f t="shared" si="1"/>
        <v>7.6470588235294112</v>
      </c>
      <c r="T18" s="16">
        <f t="shared" si="1"/>
        <v>7.2222222222222223</v>
      </c>
      <c r="U18" s="16">
        <f t="shared" si="1"/>
        <v>6.8421052631578947</v>
      </c>
      <c r="V18" s="17">
        <f t="shared" si="1"/>
        <v>6.5</v>
      </c>
    </row>
    <row r="19" spans="1:22">
      <c r="A19" s="98"/>
      <c r="B19" s="15">
        <v>70</v>
      </c>
      <c r="C19" s="16">
        <f t="shared" si="0"/>
        <v>140</v>
      </c>
      <c r="D19" s="16">
        <f t="shared" si="0"/>
        <v>70</v>
      </c>
      <c r="E19" s="16">
        <f t="shared" si="0"/>
        <v>46.666666666666664</v>
      </c>
      <c r="F19" s="16">
        <f t="shared" si="0"/>
        <v>35</v>
      </c>
      <c r="G19" s="16">
        <f t="shared" si="0"/>
        <v>28</v>
      </c>
      <c r="H19" s="16">
        <f t="shared" si="0"/>
        <v>23.333333333333332</v>
      </c>
      <c r="I19" s="16">
        <f t="shared" si="0"/>
        <v>19.999999999999996</v>
      </c>
      <c r="J19" s="16">
        <f t="shared" si="0"/>
        <v>17.5</v>
      </c>
      <c r="K19" s="16">
        <f t="shared" si="0"/>
        <v>15.555555555555554</v>
      </c>
      <c r="L19" s="16">
        <f t="shared" si="0"/>
        <v>14</v>
      </c>
      <c r="M19" s="16">
        <f t="shared" si="1"/>
        <v>12.727272727272725</v>
      </c>
      <c r="N19" s="16">
        <f t="shared" si="1"/>
        <v>11.666666666666666</v>
      </c>
      <c r="O19" s="16">
        <f t="shared" si="1"/>
        <v>10.769230769230768</v>
      </c>
      <c r="P19" s="16">
        <f t="shared" si="1"/>
        <v>9.9999999999999982</v>
      </c>
      <c r="Q19" s="16">
        <f t="shared" si="1"/>
        <v>9.3333333333333339</v>
      </c>
      <c r="R19" s="16">
        <f t="shared" si="1"/>
        <v>8.75</v>
      </c>
      <c r="S19" s="16">
        <f t="shared" si="1"/>
        <v>8.235294117647058</v>
      </c>
      <c r="T19" s="16">
        <f t="shared" si="1"/>
        <v>7.7777777777777768</v>
      </c>
      <c r="U19" s="16">
        <f t="shared" si="1"/>
        <v>7.3684210526315779</v>
      </c>
      <c r="V19" s="17">
        <f t="shared" si="1"/>
        <v>7</v>
      </c>
    </row>
    <row r="20" spans="1:22">
      <c r="A20" s="98"/>
      <c r="B20" s="15">
        <v>75</v>
      </c>
      <c r="C20" s="16">
        <f t="shared" si="0"/>
        <v>150</v>
      </c>
      <c r="D20" s="16">
        <f t="shared" si="0"/>
        <v>75</v>
      </c>
      <c r="E20" s="16">
        <f t="shared" si="0"/>
        <v>50</v>
      </c>
      <c r="F20" s="16">
        <f t="shared" si="0"/>
        <v>37.5</v>
      </c>
      <c r="G20" s="16">
        <f t="shared" si="0"/>
        <v>30</v>
      </c>
      <c r="H20" s="16">
        <f t="shared" si="0"/>
        <v>25</v>
      </c>
      <c r="I20" s="16">
        <f t="shared" si="0"/>
        <v>21.428571428571427</v>
      </c>
      <c r="J20" s="16">
        <f t="shared" si="0"/>
        <v>18.75</v>
      </c>
      <c r="K20" s="16">
        <f t="shared" si="0"/>
        <v>16.666666666666664</v>
      </c>
      <c r="L20" s="16">
        <f t="shared" si="0"/>
        <v>15</v>
      </c>
      <c r="M20" s="16">
        <f t="shared" si="1"/>
        <v>13.636363636363635</v>
      </c>
      <c r="N20" s="16">
        <f t="shared" si="1"/>
        <v>12.5</v>
      </c>
      <c r="O20" s="16">
        <f t="shared" si="1"/>
        <v>11.538461538461538</v>
      </c>
      <c r="P20" s="16">
        <f t="shared" si="1"/>
        <v>10.714285714285714</v>
      </c>
      <c r="Q20" s="16">
        <f t="shared" si="1"/>
        <v>10</v>
      </c>
      <c r="R20" s="16">
        <f t="shared" si="1"/>
        <v>9.375</v>
      </c>
      <c r="S20" s="16">
        <f t="shared" si="1"/>
        <v>8.8235294117647047</v>
      </c>
      <c r="T20" s="16">
        <f t="shared" si="1"/>
        <v>8.3333333333333321</v>
      </c>
      <c r="U20" s="16">
        <f t="shared" si="1"/>
        <v>7.8947368421052619</v>
      </c>
      <c r="V20" s="17">
        <f t="shared" si="1"/>
        <v>7.5</v>
      </c>
    </row>
    <row r="21" spans="1:22">
      <c r="A21" s="98"/>
      <c r="B21" s="15">
        <v>80</v>
      </c>
      <c r="C21" s="16">
        <f t="shared" si="0"/>
        <v>160</v>
      </c>
      <c r="D21" s="16">
        <f t="shared" si="0"/>
        <v>80</v>
      </c>
      <c r="E21" s="16">
        <f t="shared" si="0"/>
        <v>53.333333333333343</v>
      </c>
      <c r="F21" s="16">
        <f t="shared" si="0"/>
        <v>40</v>
      </c>
      <c r="G21" s="16">
        <f t="shared" si="0"/>
        <v>32</v>
      </c>
      <c r="H21" s="16">
        <f t="shared" si="0"/>
        <v>26.666666666666671</v>
      </c>
      <c r="I21" s="16">
        <f t="shared" si="0"/>
        <v>22.857142857142858</v>
      </c>
      <c r="J21" s="16">
        <f t="shared" si="0"/>
        <v>20</v>
      </c>
      <c r="K21" s="16">
        <f t="shared" si="0"/>
        <v>17.777777777777779</v>
      </c>
      <c r="L21" s="16">
        <f t="shared" si="0"/>
        <v>16</v>
      </c>
      <c r="M21" s="16">
        <f t="shared" si="1"/>
        <v>14.545454545454545</v>
      </c>
      <c r="N21" s="16">
        <f t="shared" si="1"/>
        <v>13.333333333333336</v>
      </c>
      <c r="O21" s="16">
        <f t="shared" si="1"/>
        <v>12.307692307692308</v>
      </c>
      <c r="P21" s="16">
        <f t="shared" si="1"/>
        <v>11.428571428571429</v>
      </c>
      <c r="Q21" s="16">
        <f t="shared" si="1"/>
        <v>10.666666666666668</v>
      </c>
      <c r="R21" s="16">
        <f t="shared" si="1"/>
        <v>10</v>
      </c>
      <c r="S21" s="16">
        <f t="shared" si="1"/>
        <v>9.4117647058823533</v>
      </c>
      <c r="T21" s="16">
        <f t="shared" si="1"/>
        <v>8.8888888888888893</v>
      </c>
      <c r="U21" s="16">
        <f t="shared" si="1"/>
        <v>8.4210526315789469</v>
      </c>
      <c r="V21" s="17">
        <f t="shared" si="1"/>
        <v>8</v>
      </c>
    </row>
    <row r="22" spans="1:22">
      <c r="A22" s="98"/>
      <c r="B22" s="15">
        <v>85</v>
      </c>
      <c r="C22" s="16">
        <f t="shared" ref="C22:L24" si="2">($B22/100)*C$26</f>
        <v>170</v>
      </c>
      <c r="D22" s="16">
        <f t="shared" si="2"/>
        <v>85</v>
      </c>
      <c r="E22" s="16">
        <f t="shared" si="2"/>
        <v>56.666666666666671</v>
      </c>
      <c r="F22" s="16">
        <f t="shared" si="2"/>
        <v>42.5</v>
      </c>
      <c r="G22" s="16">
        <f t="shared" si="2"/>
        <v>34</v>
      </c>
      <c r="H22" s="16">
        <f t="shared" si="2"/>
        <v>28.333333333333336</v>
      </c>
      <c r="I22" s="16">
        <f t="shared" si="2"/>
        <v>24.285714285714285</v>
      </c>
      <c r="J22" s="16">
        <f t="shared" si="2"/>
        <v>21.25</v>
      </c>
      <c r="K22" s="16">
        <f t="shared" si="2"/>
        <v>18.888888888888889</v>
      </c>
      <c r="L22" s="16">
        <f t="shared" si="2"/>
        <v>17</v>
      </c>
      <c r="M22" s="16">
        <f t="shared" ref="M22:V24" si="3">($B22/100)*M$26</f>
        <v>15.454545454545453</v>
      </c>
      <c r="N22" s="16">
        <f t="shared" si="3"/>
        <v>14.166666666666668</v>
      </c>
      <c r="O22" s="16">
        <f t="shared" si="3"/>
        <v>13.076923076923077</v>
      </c>
      <c r="P22" s="16">
        <f t="shared" si="3"/>
        <v>12.142857142857142</v>
      </c>
      <c r="Q22" s="16">
        <f t="shared" si="3"/>
        <v>11.333333333333334</v>
      </c>
      <c r="R22" s="16">
        <f t="shared" si="3"/>
        <v>10.625</v>
      </c>
      <c r="S22" s="16">
        <f t="shared" si="3"/>
        <v>9.9999999999999982</v>
      </c>
      <c r="T22" s="16">
        <f t="shared" si="3"/>
        <v>9.4444444444444446</v>
      </c>
      <c r="U22" s="16">
        <f t="shared" si="3"/>
        <v>8.9473684210526301</v>
      </c>
      <c r="V22" s="17">
        <f t="shared" si="3"/>
        <v>8.5</v>
      </c>
    </row>
    <row r="23" spans="1:22">
      <c r="A23" s="98"/>
      <c r="B23" s="15">
        <v>90</v>
      </c>
      <c r="C23" s="16">
        <f t="shared" si="2"/>
        <v>180</v>
      </c>
      <c r="D23" s="16">
        <f t="shared" si="2"/>
        <v>90</v>
      </c>
      <c r="E23" s="16">
        <f t="shared" si="2"/>
        <v>60.000000000000007</v>
      </c>
      <c r="F23" s="16">
        <f t="shared" si="2"/>
        <v>45</v>
      </c>
      <c r="G23" s="16">
        <f t="shared" si="2"/>
        <v>36</v>
      </c>
      <c r="H23" s="16">
        <f t="shared" si="2"/>
        <v>30.000000000000004</v>
      </c>
      <c r="I23" s="16">
        <f t="shared" si="2"/>
        <v>25.714285714285712</v>
      </c>
      <c r="J23" s="16">
        <f t="shared" si="2"/>
        <v>22.5</v>
      </c>
      <c r="K23" s="16">
        <f t="shared" si="2"/>
        <v>20</v>
      </c>
      <c r="L23" s="16">
        <f t="shared" si="2"/>
        <v>18</v>
      </c>
      <c r="M23" s="16">
        <f t="shared" si="3"/>
        <v>16.363636363636363</v>
      </c>
      <c r="N23" s="16">
        <f t="shared" si="3"/>
        <v>15.000000000000002</v>
      </c>
      <c r="O23" s="16">
        <f t="shared" si="3"/>
        <v>13.846153846153847</v>
      </c>
      <c r="P23" s="16">
        <f t="shared" si="3"/>
        <v>12.857142857142856</v>
      </c>
      <c r="Q23" s="16">
        <f t="shared" si="3"/>
        <v>12</v>
      </c>
      <c r="R23" s="16">
        <f t="shared" si="3"/>
        <v>11.25</v>
      </c>
      <c r="S23" s="16">
        <f t="shared" si="3"/>
        <v>10.588235294117647</v>
      </c>
      <c r="T23" s="16">
        <f t="shared" si="3"/>
        <v>10</v>
      </c>
      <c r="U23" s="16">
        <f t="shared" si="3"/>
        <v>9.473684210526315</v>
      </c>
      <c r="V23" s="17">
        <f t="shared" si="3"/>
        <v>9</v>
      </c>
    </row>
    <row r="24" spans="1:22" ht="16.5" thickBot="1">
      <c r="A24" s="99"/>
      <c r="B24" s="18">
        <v>95</v>
      </c>
      <c r="C24" s="19">
        <f t="shared" si="2"/>
        <v>190</v>
      </c>
      <c r="D24" s="19">
        <f t="shared" si="2"/>
        <v>95</v>
      </c>
      <c r="E24" s="19">
        <f t="shared" si="2"/>
        <v>63.333333333333336</v>
      </c>
      <c r="F24" s="19">
        <f t="shared" si="2"/>
        <v>47.5</v>
      </c>
      <c r="G24" s="19">
        <f t="shared" si="2"/>
        <v>38</v>
      </c>
      <c r="H24" s="19">
        <f t="shared" si="2"/>
        <v>31.666666666666668</v>
      </c>
      <c r="I24" s="19">
        <f t="shared" si="2"/>
        <v>27.142857142857139</v>
      </c>
      <c r="J24" s="19">
        <f t="shared" si="2"/>
        <v>23.75</v>
      </c>
      <c r="K24" s="19">
        <f t="shared" si="2"/>
        <v>21.111111111111111</v>
      </c>
      <c r="L24" s="19">
        <f t="shared" si="2"/>
        <v>19</v>
      </c>
      <c r="M24" s="19">
        <f t="shared" si="3"/>
        <v>17.27272727272727</v>
      </c>
      <c r="N24" s="19">
        <f t="shared" si="3"/>
        <v>15.833333333333334</v>
      </c>
      <c r="O24" s="19">
        <f t="shared" si="3"/>
        <v>14.615384615384615</v>
      </c>
      <c r="P24" s="19">
        <f t="shared" si="3"/>
        <v>13.571428571428569</v>
      </c>
      <c r="Q24" s="19">
        <f t="shared" si="3"/>
        <v>12.666666666666666</v>
      </c>
      <c r="R24" s="19">
        <f t="shared" si="3"/>
        <v>11.875</v>
      </c>
      <c r="S24" s="19">
        <f t="shared" si="3"/>
        <v>11.176470588235293</v>
      </c>
      <c r="T24" s="19">
        <f t="shared" si="3"/>
        <v>10.555555555555555</v>
      </c>
      <c r="U24" s="19">
        <f t="shared" si="3"/>
        <v>9.9999999999999982</v>
      </c>
      <c r="V24" s="20">
        <f t="shared" si="3"/>
        <v>9.5</v>
      </c>
    </row>
    <row r="26" spans="1:22" hidden="1">
      <c r="C26" s="21">
        <f t="shared" ref="C26:V26" si="4">(1/C4)*1000</f>
        <v>200</v>
      </c>
      <c r="D26" s="22">
        <f t="shared" si="4"/>
        <v>100</v>
      </c>
      <c r="E26" s="22">
        <f t="shared" si="4"/>
        <v>66.666666666666671</v>
      </c>
      <c r="F26" s="22">
        <f t="shared" si="4"/>
        <v>50</v>
      </c>
      <c r="G26" s="22">
        <f t="shared" si="4"/>
        <v>40</v>
      </c>
      <c r="H26" s="22">
        <f t="shared" si="4"/>
        <v>33.333333333333336</v>
      </c>
      <c r="I26" s="22">
        <f t="shared" si="4"/>
        <v>28.571428571428569</v>
      </c>
      <c r="J26" s="22">
        <f t="shared" si="4"/>
        <v>25</v>
      </c>
      <c r="K26" s="22">
        <f t="shared" si="4"/>
        <v>22.222222222222221</v>
      </c>
      <c r="L26" s="22">
        <f t="shared" si="4"/>
        <v>20</v>
      </c>
      <c r="M26" s="22">
        <f t="shared" si="4"/>
        <v>18.18181818181818</v>
      </c>
      <c r="N26" s="22">
        <f t="shared" si="4"/>
        <v>16.666666666666668</v>
      </c>
      <c r="O26" s="22">
        <f t="shared" si="4"/>
        <v>15.384615384615385</v>
      </c>
      <c r="P26" s="22">
        <f t="shared" si="4"/>
        <v>14.285714285714285</v>
      </c>
      <c r="Q26" s="22">
        <f t="shared" si="4"/>
        <v>13.333333333333334</v>
      </c>
      <c r="R26" s="22">
        <f t="shared" si="4"/>
        <v>12.5</v>
      </c>
      <c r="S26" s="22">
        <f t="shared" si="4"/>
        <v>11.76470588235294</v>
      </c>
      <c r="T26" s="22">
        <f t="shared" si="4"/>
        <v>11.111111111111111</v>
      </c>
      <c r="U26" s="22">
        <f t="shared" si="4"/>
        <v>10.526315789473683</v>
      </c>
      <c r="V26" s="23">
        <f t="shared" si="4"/>
        <v>10</v>
      </c>
    </row>
  </sheetData>
  <sheetProtection sheet="1" objects="1" scenarios="1" selectLockedCells="1"/>
  <mergeCells count="2">
    <mergeCell ref="C5:V5"/>
    <mergeCell ref="A6:A24"/>
  </mergeCells>
  <phoneticPr fontId="0" type="noConversion"/>
  <printOptions horizontalCentered="1" gridLines="1"/>
  <pageMargins left="0.74803149606299213" right="0.74803149606299213" top="0.98425196850393704" bottom="0.98425196850393704" header="0.51181102362204722" footer="0.51181102362204722"/>
  <pageSetup paperSize="9" scale="96" orientation="landscape" horizontalDpi="4294967293" verticalDpi="300" r:id="rId1"/>
  <headerFooter alignWithMargins="0">
    <oddHeader>&amp;LAppendix III: Duty cycle / pulse width conversion.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2:A20"/>
  <sheetViews>
    <sheetView workbookViewId="0">
      <selection activeCell="A22" sqref="A22"/>
    </sheetView>
  </sheetViews>
  <sheetFormatPr defaultRowHeight="15.75"/>
  <cols>
    <col min="1" max="16384" width="9" style="25"/>
  </cols>
  <sheetData>
    <row r="2" spans="1:1" ht="18.75">
      <c r="A2" s="24" t="s">
        <v>71</v>
      </c>
    </row>
    <row r="4" spans="1:1">
      <c r="A4" s="25" t="s">
        <v>58</v>
      </c>
    </row>
    <row r="6" spans="1:1">
      <c r="A6" s="25" t="s">
        <v>59</v>
      </c>
    </row>
    <row r="8" spans="1:1">
      <c r="A8" s="25" t="s">
        <v>60</v>
      </c>
    </row>
    <row r="10" spans="1:1">
      <c r="A10" s="25" t="s">
        <v>61</v>
      </c>
    </row>
    <row r="12" spans="1:1">
      <c r="A12" s="25" t="s">
        <v>62</v>
      </c>
    </row>
    <row r="14" spans="1:1">
      <c r="A14" s="25" t="s">
        <v>63</v>
      </c>
    </row>
    <row r="16" spans="1:1">
      <c r="A16" s="25" t="s">
        <v>64</v>
      </c>
    </row>
    <row r="18" spans="1:1">
      <c r="A18" s="25" t="s">
        <v>65</v>
      </c>
    </row>
    <row r="20" spans="1:1">
      <c r="A20" s="216" t="s">
        <v>96</v>
      </c>
    </row>
  </sheetData>
  <sheetProtection password="CD78" sheet="1" objects="1" scenarios="1" selectLockedCells="1" selectUnlockedCells="1"/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Information</vt:lpstr>
      <vt:lpstr>Electro-calc Single anode</vt:lpstr>
      <vt:lpstr>Electro-calc Twin anode</vt:lpstr>
      <vt:lpstr>Duty Cycle</vt:lpstr>
      <vt:lpstr>References</vt:lpstr>
      <vt:lpstr>'Duty Cycle'!Print_Area</vt:lpstr>
      <vt:lpstr>'Electro-calc Single anode'!Print_Area</vt:lpstr>
      <vt:lpstr>'Electro-calc Twin anode'!Print_Area</vt:lpstr>
    </vt:vector>
  </TitlesOfParts>
  <Company>Game &amp; Wildlife Conservation Trust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wbeaumont</dc:creator>
  <cp:lastModifiedBy>wbeaumont</cp:lastModifiedBy>
  <dcterms:created xsi:type="dcterms:W3CDTF">2010-05-18T09:00:12Z</dcterms:created>
  <dcterms:modified xsi:type="dcterms:W3CDTF">2011-04-20T14:12:48Z</dcterms:modified>
</cp:coreProperties>
</file>